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45" windowWidth="15180" windowHeight="8595" tabRatio="655" activeTab="0"/>
  </bookViews>
  <sheets>
    <sheet name="forsida" sheetId="1" r:id="rId1"/>
    <sheet name="Upplysingar" sheetId="2" r:id="rId2"/>
    <sheet name="verd" sheetId="3" r:id="rId3"/>
    <sheet name="skraning" sheetId="4" r:id="rId4"/>
    <sheet name="vinnuskjal" sheetId="5" r:id="rId5"/>
    <sheet name="Linurit_hv" sheetId="6" r:id="rId6"/>
    <sheet name="Linurit_raf" sheetId="7" r:id="rId7"/>
    <sheet name="grafuppsett" sheetId="8" r:id="rId8"/>
    <sheet name="nidurstada" sheetId="9" r:id="rId9"/>
  </sheets>
  <definedNames>
    <definedName name="grafa">'vinnuskjal'!$C$6:$AE$113</definedName>
    <definedName name="leita">'vinnuskjal'!$A$6:$AE$113</definedName>
    <definedName name="_xlnm.Print_Area" localSheetId="8">'nidurstada'!$A$3:$L$31</definedName>
    <definedName name="_xlnm.Print_Area" localSheetId="3">'skraning'!$D$10:$F$121</definedName>
    <definedName name="_xlnm.Print_Area" localSheetId="1">'Upplysingar'!$A$3:$L$55</definedName>
    <definedName name="_xlnm.Print_Area" localSheetId="2">'verd'!$B$7:$F$49</definedName>
    <definedName name="skraning">'skraning'!$D$14:$F$121</definedName>
    <definedName name="verd">'verd'!$B$11:$F$49</definedName>
    <definedName name="vinnuverd">'vinnuskjal'!$AA$6:$AD$113</definedName>
  </definedNames>
  <calcPr fullCalcOnLoad="1" iterate="1" iterateCount="100" iterateDelta="0.001"/>
</workbook>
</file>

<file path=xl/comments5.xml><?xml version="1.0" encoding="utf-8"?>
<comments xmlns="http://schemas.openxmlformats.org/spreadsheetml/2006/main">
  <authors>
    <author>H?skuldur Sk?li Hall</author>
  </authors>
  <commentList>
    <comment ref="C7" authorId="0">
      <text>
        <r>
          <rPr>
            <sz val="8"/>
            <rFont val="Tahoma"/>
            <family val="0"/>
          </rPr>
          <t>Janúarnotkun</t>
        </r>
      </text>
    </comment>
    <comment ref="C4" authorId="0">
      <text>
        <r>
          <rPr>
            <sz val="8"/>
            <rFont val="Tahoma"/>
            <family val="0"/>
          </rPr>
          <t>Athuga ber að þessi reitur sýnir ekki notkunarmánuð, heldur álestrarmánuð.  Notkunarmánuður er því mánuðurinn á undan.</t>
        </r>
      </text>
    </comment>
  </commentList>
</comments>
</file>

<file path=xl/sharedStrings.xml><?xml version="1.0" encoding="utf-8"?>
<sst xmlns="http://schemas.openxmlformats.org/spreadsheetml/2006/main" count="171" uniqueCount="95">
  <si>
    <t>Dagsetning</t>
  </si>
  <si>
    <t>kWh</t>
  </si>
  <si>
    <t>Des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</si>
  <si>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</si>
  <si>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</si>
  <si>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</si>
  <si>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</si>
  <si>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</si>
  <si>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</si>
  <si>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</si>
  <si>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</si>
  <si>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</si>
  <si>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Jan</t>
  </si>
  <si>
    <t>Feb</t>
  </si>
  <si>
    <t>notkun</t>
  </si>
  <si>
    <t>kwh</t>
  </si>
  <si>
    <t>m3</t>
  </si>
  <si>
    <t>meðal notkun sólarhr.</t>
  </si>
  <si>
    <t>Meðal kostnaður á dag</t>
  </si>
  <si>
    <t>Meðalnotkun á dag síðasta mánuð</t>
  </si>
  <si>
    <t>Rafmagn</t>
  </si>
  <si>
    <t>Meðalkostnaður á dag síðasta mánuð</t>
  </si>
  <si>
    <t>Meðalnotkun á dag frá byrjun skráningar</t>
  </si>
  <si>
    <t>Meðalkostnaður á dag frá byrjun skráningar</t>
  </si>
  <si>
    <t>dagafjöldi á milli skrán.</t>
  </si>
  <si>
    <t>kr.</t>
  </si>
  <si>
    <t>Meðal kostnaður frá byrjun skráningar</t>
  </si>
  <si>
    <t>Heitt vatn</t>
  </si>
  <si>
    <t>dd.mm.yy</t>
  </si>
  <si>
    <t>Verð kWh</t>
  </si>
  <si>
    <t>Fast gjald</t>
  </si>
  <si>
    <t>Með virðisaukaskatti</t>
  </si>
  <si>
    <t>Án virðisaukaskatts</t>
  </si>
  <si>
    <t>kWh verð</t>
  </si>
  <si>
    <t>rafmagn fast gjald</t>
  </si>
  <si>
    <t>heitt vatn fast gjald</t>
  </si>
  <si>
    <t>m3 verð</t>
  </si>
  <si>
    <t>Sólarhringsviðmið</t>
  </si>
  <si>
    <t>Notkun síðasta mánuðar</t>
  </si>
  <si>
    <t>Orkukostnaður síðasta mánuðar</t>
  </si>
  <si>
    <t>Kostnaður síðasta mánuðar</t>
  </si>
  <si>
    <t>Daga í mánuði</t>
  </si>
  <si>
    <t>Fast gjald mánaðarins</t>
  </si>
  <si>
    <t>Mánaðarviðmið</t>
  </si>
  <si>
    <r>
      <t>Verð m</t>
    </r>
    <r>
      <rPr>
        <b/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</si>
  <si>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rFont val="Arial"/>
        <family val="2"/>
      </rPr>
      <t>3</t>
    </r>
  </si>
  <si>
    <t>Orkukostnaður samtals síðasta mánuð</t>
  </si>
  <si>
    <t>Kostnaður samtals síðasta mánuð</t>
  </si>
  <si>
    <t>skráningar</t>
  </si>
  <si>
    <t>mælis</t>
  </si>
  <si>
    <t>Staða</t>
  </si>
  <si>
    <t xml:space="preserve">  - Verðbreytingar eru auglýstar á heimasíðu og er hægt að nálgast verðin þar, undir verðskrá.</t>
  </si>
  <si>
    <t xml:space="preserve">  - Einungis skal fylla inn í hvíta rammann.</t>
  </si>
  <si>
    <t xml:space="preserve">  - Dagsetning er sett inn á forminu  dd.mm.yy.</t>
  </si>
  <si>
    <t xml:space="preserve">     - Einungis skal fylla inn í hvíta rammann.</t>
  </si>
  <si>
    <t xml:space="preserve">     - Dagsetning er sett inn á forminu  dd.mm.yy.</t>
  </si>
  <si>
    <t xml:space="preserve">     - Staða mælis er skáð án kommu og/eða punkta.</t>
  </si>
  <si>
    <t>Orkuvaki</t>
  </si>
  <si>
    <t>Meðal kostnaður sh. á mán</t>
  </si>
  <si>
    <t>meðal notkun sh sl. 12 mán</t>
  </si>
  <si>
    <t>Meðal notkun frá byrjun skráningar</t>
  </si>
  <si>
    <t>Meðal kostnaður á mán</t>
  </si>
  <si>
    <t>ATH!  Öll verð eru án virðisaukaskatts.</t>
  </si>
  <si>
    <t xml:space="preserve">     - Það verða ávallt að vera dagsetningar í öllum reitum</t>
  </si>
  <si>
    <t xml:space="preserve">              Búið til dagsetningar fyrir viðkomandi mánuð þó ekki sé skráð notkun! </t>
  </si>
  <si>
    <t>Útgáfa</t>
  </si>
  <si>
    <t>Höfundur</t>
  </si>
  <si>
    <t>Höskuldur Skúli Hallgrímsson</t>
  </si>
  <si>
    <t>Orkuveitu Húsvíkur</t>
  </si>
  <si>
    <r>
      <t xml:space="preserve">Allar ábendingar um virkni forritsins eða villur eru vel þegnar og vinsamlega sendið á netfangið </t>
    </r>
    <r>
      <rPr>
        <sz val="10"/>
        <color indexed="12"/>
        <rFont val="Times New Roman"/>
        <family val="1"/>
      </rPr>
      <t>skuli@oh.is.</t>
    </r>
  </si>
  <si>
    <t>Orkuvaki er ætlaður fyrir viðskiptavini Orkuveitu Húsavíkur, til að fylgjast með orkunotkun á rafmagni og heitu vatni.</t>
  </si>
  <si>
    <t>Viðskiptavinir skrá stöðu mæla í byrjun hvers mánaðar, og geta um leið skoðað ýmsar niðurstöður.  Þannig er hægt</t>
  </si>
  <si>
    <t>Eins birtast á niðurstöðusíðu ýmsar upplýsingar um notkun og kostnað síðasta mánaðar, borið saman við allan</t>
  </si>
  <si>
    <t>skráningartímann.</t>
  </si>
  <si>
    <t>a)</t>
  </si>
  <si>
    <t>Það er nauðsynlegt að ávallt séu dagsetningar í skráningartöflunni, þ.e. fyrir liðna tíð.  Þannig verður notandi að</t>
  </si>
  <si>
    <t>skrá dagsetningu fyrri mánaða þó svo að hann skrái ekki notkun viðkomandi mánaðar.</t>
  </si>
  <si>
    <t>b)</t>
  </si>
  <si>
    <t>4. des. 2002, skráist því:   04.12.02   í reit þar sem stendur "des.02" fyrir framan.</t>
  </si>
  <si>
    <t>c)</t>
  </si>
  <si>
    <t>Það eru nokkur atriði sem verður að hafa í huga við notkun Orkuvaka, til að útkomur verði eins og til er ætlast.</t>
  </si>
  <si>
    <t>Ef álestur gleymist einn mánuð er nauðsynlegt að áætla stöðu þess mánaðar og skrá í líkanið.</t>
  </si>
  <si>
    <t>d)</t>
  </si>
  <si>
    <t>Engar niðurstöður birtast fyrr en skráðir hafa verið tveir álestrar.</t>
  </si>
  <si>
    <t>e)</t>
  </si>
  <si>
    <t>að skoða myndrænt orkunotkun hvorrar gerðar fyrir sig og bera saman notkun á milli mánaða, og svo á milli ára.</t>
  </si>
  <si>
    <t>Til að forritið virki þurfa stillingar í Excel að vera réttar.  Ef niðurstöður skila sér ekki er rétt að athuga eftirfarandi:</t>
  </si>
  <si>
    <t>Það verður að skrá notkun viðkomandi mánaðar í réttan reit í skráningartöflunni.  Þannig verður álestur sem gerður</t>
  </si>
  <si>
    <t>nauðsynlegt að lesa af 1. hvers mánaðar, og að dagsetningin á við skráningardaginn.  Álestur sem gerður er</t>
  </si>
  <si>
    <t>Í tækjastikunni er farið í TOOLS og smellt á ADD-INS.., og hakað við "Analysis tollpak" og "Lookup wizard".</t>
  </si>
  <si>
    <t>er í byrjun nóvember 2002 að koma í reit sem stendur "nóv.02" fyrir framan.  Það er rétt að taka fram, að ekki er</t>
  </si>
  <si>
    <t>f)</t>
  </si>
  <si>
    <t>Til að fara á milli síða þarf að smella á hnappana.  Alltaf er farið til baka á forsíðu af öðrum síðum.</t>
  </si>
  <si>
    <t>Þetta er önnur útgáfa af Orkuvaka og verður hann þróaður áfram og nýjar uppfærslur settar inn á vefinn.</t>
  </si>
  <si>
    <t xml:space="preserve"> 1.2</t>
  </si>
</sst>
</file>

<file path=xl/styles.xml><?xml version="1.0" encoding="utf-8"?>
<styleSheet xmlns="http://schemas.openxmlformats.org/spreadsheetml/2006/main">
  <numFmts count="1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d\-mmm\-yy"/>
    <numFmt numFmtId="165" formatCode="d\-mmm"/>
    <numFmt numFmtId="166" formatCode="mmmmm"/>
    <numFmt numFmtId="167" formatCode="\J\a\n"/>
    <numFmt numFmtId="168" formatCode="mmmm\-yy"/>
    <numFmt numFmtId="169" formatCode="mmm"/>
    <numFmt numFmtId="170" formatCode="mmm/yyyy"/>
    <numFmt numFmtId="171" formatCode="#,##0.0"/>
    <numFmt numFmtId="172" formatCode="mmm\-yy"/>
    <numFmt numFmtId="173" formatCode="0.0"/>
  </numFmts>
  <fonts count="3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8"/>
      <name val="Arial"/>
      <family val="2"/>
    </font>
    <font>
      <sz val="10"/>
      <color indexed="22"/>
      <name val="Arial"/>
      <family val="2"/>
    </font>
    <font>
      <b/>
      <sz val="12"/>
      <name val="Arial"/>
      <family val="0"/>
    </font>
    <font>
      <sz val="10"/>
      <color indexed="61"/>
      <name val="Arial"/>
      <family val="2"/>
    </font>
    <font>
      <sz val="10"/>
      <color indexed="12"/>
      <name val="Times New Roman"/>
      <family val="1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2"/>
      <name val="Times New Roman"/>
      <family val="1"/>
    </font>
    <font>
      <b/>
      <vertAlign val="superscript"/>
      <sz val="10"/>
      <name val="Times New Roman"/>
      <family val="1"/>
    </font>
    <font>
      <sz val="11"/>
      <name val="Times New Roman"/>
      <family val="1"/>
    </font>
    <font>
      <sz val="10"/>
      <color indexed="13"/>
      <name val="Arial"/>
      <family val="0"/>
    </font>
    <font>
      <sz val="10"/>
      <color indexed="13"/>
      <name val="Times New Roman"/>
      <family val="1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0"/>
      <name val="BankGothic Md BT"/>
      <family val="2"/>
    </font>
    <font>
      <sz val="10"/>
      <name val="Gill Sans MT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i/>
      <sz val="8"/>
      <color indexed="61"/>
      <name val="Arial"/>
      <family val="2"/>
    </font>
    <font>
      <sz val="22"/>
      <name val="Times New Roman"/>
      <family val="1"/>
    </font>
    <font>
      <i/>
      <sz val="10"/>
      <name val="Times New Roman"/>
      <family val="1"/>
    </font>
    <font>
      <b/>
      <sz val="12"/>
      <name val="Gill Sans M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8"/>
      <color indexed="18"/>
      <name val="Gill Sans MT"/>
      <family val="2"/>
    </font>
    <font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173" fontId="0" fillId="2" borderId="0" xfId="0" applyNumberFormat="1" applyFill="1" applyAlignment="1">
      <alignment horizontal="center" wrapText="1"/>
    </xf>
    <xf numFmtId="173" fontId="0" fillId="3" borderId="0" xfId="0" applyNumberFormat="1" applyFill="1" applyAlignment="1">
      <alignment horizontal="center" wrapText="1"/>
    </xf>
    <xf numFmtId="173" fontId="0" fillId="2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2" borderId="0" xfId="0" applyNumberFormat="1" applyFill="1" applyAlignment="1">
      <alignment horizontal="center" wrapText="1"/>
    </xf>
    <xf numFmtId="3" fontId="0" fillId="3" borderId="0" xfId="0" applyNumberFormat="1" applyFill="1" applyAlignment="1">
      <alignment horizontal="center" wrapText="1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73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1" fontId="0" fillId="4" borderId="0" xfId="0" applyNumberFormat="1" applyFill="1" applyAlignment="1">
      <alignment/>
    </xf>
    <xf numFmtId="17" fontId="0" fillId="0" borderId="0" xfId="0" applyNumberFormat="1" applyAlignment="1">
      <alignment/>
    </xf>
    <xf numFmtId="17" fontId="5" fillId="0" borderId="0" xfId="0" applyNumberFormat="1" applyFont="1" applyAlignment="1">
      <alignment/>
    </xf>
    <xf numFmtId="0" fontId="0" fillId="2" borderId="0" xfId="0" applyFont="1" applyFill="1" applyAlignment="1">
      <alignment horizontal="center" wrapText="1"/>
    </xf>
    <xf numFmtId="173" fontId="0" fillId="2" borderId="0" xfId="0" applyNumberFormat="1" applyFont="1" applyFill="1" applyAlignment="1">
      <alignment horizontal="center"/>
    </xf>
    <xf numFmtId="17" fontId="0" fillId="0" borderId="1" xfId="0" applyNumberFormat="1" applyBorder="1" applyAlignment="1">
      <alignment/>
    </xf>
    <xf numFmtId="17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wrapText="1"/>
    </xf>
    <xf numFmtId="1" fontId="0" fillId="2" borderId="1" xfId="0" applyNumberFormat="1" applyFill="1" applyBorder="1" applyAlignment="1">
      <alignment/>
    </xf>
    <xf numFmtId="1" fontId="0" fillId="2" borderId="0" xfId="0" applyNumberFormat="1" applyFill="1" applyAlignment="1">
      <alignment/>
    </xf>
    <xf numFmtId="3" fontId="0" fillId="4" borderId="0" xfId="0" applyNumberFormat="1" applyFill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1" fillId="3" borderId="1" xfId="0" applyFont="1" applyFill="1" applyBorder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0" fillId="4" borderId="8" xfId="0" applyFill="1" applyBorder="1" applyAlignment="1">
      <alignment/>
    </xf>
    <xf numFmtId="173" fontId="0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1" fontId="0" fillId="0" borderId="0" xfId="0" applyNumberFormat="1" applyAlignment="1">
      <alignment/>
    </xf>
    <xf numFmtId="0" fontId="0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5" borderId="0" xfId="0" applyFont="1" applyFill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173" fontId="0" fillId="5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 wrapText="1"/>
    </xf>
    <xf numFmtId="0" fontId="11" fillId="6" borderId="0" xfId="0" applyFont="1" applyFill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15" fillId="6" borderId="0" xfId="0" applyFont="1" applyFill="1" applyAlignment="1" applyProtection="1">
      <alignment/>
      <protection hidden="1"/>
    </xf>
    <xf numFmtId="0" fontId="16" fillId="6" borderId="0" xfId="0" applyFont="1" applyFill="1" applyAlignment="1" applyProtection="1">
      <alignment/>
      <protection hidden="1"/>
    </xf>
    <xf numFmtId="171" fontId="16" fillId="6" borderId="0" xfId="0" applyNumberFormat="1" applyFont="1" applyFill="1" applyAlignment="1" applyProtection="1">
      <alignment/>
      <protection hidden="1"/>
    </xf>
    <xf numFmtId="0" fontId="12" fillId="6" borderId="0" xfId="0" applyFont="1" applyFill="1" applyAlignment="1" applyProtection="1">
      <alignment/>
      <protection hidden="1"/>
    </xf>
    <xf numFmtId="0" fontId="11" fillId="6" borderId="3" xfId="0" applyFont="1" applyFill="1" applyBorder="1" applyAlignment="1" applyProtection="1">
      <alignment/>
      <protection hidden="1"/>
    </xf>
    <xf numFmtId="0" fontId="17" fillId="6" borderId="3" xfId="0" applyFont="1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15" fillId="6" borderId="3" xfId="0" applyFont="1" applyFill="1" applyBorder="1" applyAlignment="1" applyProtection="1">
      <alignment/>
      <protection hidden="1"/>
    </xf>
    <xf numFmtId="0" fontId="16" fillId="6" borderId="3" xfId="0" applyFont="1" applyFill="1" applyBorder="1" applyAlignment="1" applyProtection="1">
      <alignment/>
      <protection hidden="1"/>
    </xf>
    <xf numFmtId="0" fontId="16" fillId="6" borderId="0" xfId="0" applyFont="1" applyFill="1" applyBorder="1" applyAlignment="1" applyProtection="1">
      <alignment/>
      <protection hidden="1"/>
    </xf>
    <xf numFmtId="171" fontId="16" fillId="6" borderId="0" xfId="0" applyNumberFormat="1" applyFont="1" applyFill="1" applyBorder="1" applyAlignment="1" applyProtection="1">
      <alignment/>
      <protection hidden="1"/>
    </xf>
    <xf numFmtId="0" fontId="11" fillId="6" borderId="0" xfId="0" applyFont="1" applyFill="1" applyBorder="1" applyAlignment="1" applyProtection="1">
      <alignment/>
      <protection hidden="1"/>
    </xf>
    <xf numFmtId="164" fontId="17" fillId="6" borderId="0" xfId="0" applyNumberFormat="1" applyFont="1" applyFill="1" applyBorder="1" applyAlignment="1" applyProtection="1">
      <alignment/>
      <protection hidden="1"/>
    </xf>
    <xf numFmtId="0" fontId="15" fillId="6" borderId="0" xfId="0" applyFont="1" applyFill="1" applyBorder="1" applyAlignment="1" applyProtection="1">
      <alignment/>
      <protection hidden="1"/>
    </xf>
    <xf numFmtId="164" fontId="27" fillId="6" borderId="0" xfId="0" applyNumberFormat="1" applyFont="1" applyFill="1" applyBorder="1" applyAlignment="1" applyProtection="1">
      <alignment/>
      <protection hidden="1"/>
    </xf>
    <xf numFmtId="164" fontId="0" fillId="6" borderId="0" xfId="0" applyNumberFormat="1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164" fontId="0" fillId="6" borderId="1" xfId="0" applyNumberFormat="1" applyFill="1" applyBorder="1" applyAlignment="1" applyProtection="1">
      <alignment/>
      <protection hidden="1"/>
    </xf>
    <xf numFmtId="0" fontId="0" fillId="6" borderId="0" xfId="0" applyFont="1" applyFill="1" applyAlignment="1" applyProtection="1">
      <alignment/>
      <protection hidden="1"/>
    </xf>
    <xf numFmtId="164" fontId="0" fillId="6" borderId="0" xfId="0" applyNumberFormat="1" applyFill="1" applyAlignment="1" applyProtection="1">
      <alignment/>
      <protection hidden="1"/>
    </xf>
    <xf numFmtId="0" fontId="0" fillId="6" borderId="0" xfId="0" applyFill="1" applyAlignment="1" applyProtection="1">
      <alignment wrapText="1"/>
      <protection hidden="1"/>
    </xf>
    <xf numFmtId="0" fontId="0" fillId="6" borderId="0" xfId="0" applyFont="1" applyFill="1" applyAlignment="1" applyProtection="1">
      <alignment wrapText="1"/>
      <protection hidden="1"/>
    </xf>
    <xf numFmtId="172" fontId="14" fillId="6" borderId="9" xfId="0" applyNumberFormat="1" applyFont="1" applyFill="1" applyBorder="1" applyAlignment="1" applyProtection="1">
      <alignment horizontal="center" wrapText="1"/>
      <protection hidden="1"/>
    </xf>
    <xf numFmtId="0" fontId="14" fillId="6" borderId="10" xfId="0" applyFont="1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" wrapText="1"/>
      <protection hidden="1"/>
    </xf>
    <xf numFmtId="172" fontId="14" fillId="6" borderId="12" xfId="0" applyNumberFormat="1" applyFont="1" applyFill="1" applyBorder="1" applyAlignment="1" applyProtection="1">
      <alignment horizontal="center" wrapText="1"/>
      <protection hidden="1"/>
    </xf>
    <xf numFmtId="0" fontId="14" fillId="6" borderId="13" xfId="0" applyFont="1" applyFill="1" applyBorder="1" applyAlignment="1" applyProtection="1">
      <alignment horizontal="center" wrapText="1"/>
      <protection hidden="1"/>
    </xf>
    <xf numFmtId="0" fontId="14" fillId="6" borderId="14" xfId="0" applyFont="1" applyFill="1" applyBorder="1" applyAlignment="1" applyProtection="1">
      <alignment horizontal="center" wrapText="1"/>
      <protection hidden="1"/>
    </xf>
    <xf numFmtId="164" fontId="11" fillId="6" borderId="12" xfId="0" applyNumberFormat="1" applyFont="1" applyFill="1" applyBorder="1" applyAlignment="1" applyProtection="1">
      <alignment horizontal="center"/>
      <protection hidden="1"/>
    </xf>
    <xf numFmtId="0" fontId="11" fillId="6" borderId="13" xfId="0" applyFont="1" applyFill="1" applyBorder="1" applyAlignment="1" applyProtection="1">
      <alignment horizontal="center" wrapText="1"/>
      <protection hidden="1"/>
    </xf>
    <xf numFmtId="0" fontId="11" fillId="6" borderId="14" xfId="0" applyFont="1" applyFill="1" applyBorder="1" applyAlignment="1" applyProtection="1">
      <alignment horizontal="center" wrapText="1"/>
      <protection hidden="1"/>
    </xf>
    <xf numFmtId="164" fontId="0" fillId="6" borderId="15" xfId="0" applyNumberFormat="1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17" fontId="0" fillId="6" borderId="18" xfId="0" applyNumberFormat="1" applyFont="1" applyFill="1" applyBorder="1" applyAlignment="1" applyProtection="1">
      <alignment/>
      <protection hidden="1"/>
    </xf>
    <xf numFmtId="0" fontId="0" fillId="6" borderId="0" xfId="0" applyNumberFormat="1" applyFill="1" applyAlignment="1" applyProtection="1">
      <alignment/>
      <protection hidden="1"/>
    </xf>
    <xf numFmtId="3" fontId="0" fillId="6" borderId="0" xfId="0" applyNumberFormat="1" applyFill="1" applyAlignment="1" applyProtection="1">
      <alignment/>
      <protection hidden="1"/>
    </xf>
    <xf numFmtId="164" fontId="3" fillId="4" borderId="19" xfId="0" applyNumberFormat="1" applyFont="1" applyFill="1" applyBorder="1" applyAlignment="1" applyProtection="1">
      <alignment/>
      <protection locked="0"/>
    </xf>
    <xf numFmtId="3" fontId="3" fillId="4" borderId="20" xfId="0" applyNumberFormat="1" applyFont="1" applyFill="1" applyBorder="1" applyAlignment="1" applyProtection="1">
      <alignment/>
      <protection locked="0"/>
    </xf>
    <xf numFmtId="3" fontId="3" fillId="4" borderId="21" xfId="0" applyNumberFormat="1" applyFont="1" applyFill="1" applyBorder="1" applyAlignment="1" applyProtection="1">
      <alignment/>
      <protection locked="0"/>
    </xf>
    <xf numFmtId="0" fontId="3" fillId="4" borderId="20" xfId="0" applyFont="1" applyFill="1" applyBorder="1" applyAlignment="1" applyProtection="1">
      <alignment/>
      <protection locked="0"/>
    </xf>
    <xf numFmtId="0" fontId="3" fillId="4" borderId="21" xfId="0" applyFont="1" applyFill="1" applyBorder="1" applyAlignment="1" applyProtection="1">
      <alignment/>
      <protection locked="0"/>
    </xf>
    <xf numFmtId="164" fontId="3" fillId="4" borderId="22" xfId="0" applyNumberFormat="1" applyFont="1" applyFill="1" applyBorder="1" applyAlignment="1" applyProtection="1">
      <alignment/>
      <protection locked="0"/>
    </xf>
    <xf numFmtId="0" fontId="3" fillId="4" borderId="23" xfId="0" applyFont="1" applyFill="1" applyBorder="1" applyAlignment="1" applyProtection="1">
      <alignment/>
      <protection locked="0"/>
    </xf>
    <xf numFmtId="0" fontId="3" fillId="4" borderId="24" xfId="0" applyFont="1" applyFill="1" applyBorder="1" applyAlignment="1" applyProtection="1">
      <alignment/>
      <protection locked="0"/>
    </xf>
    <xf numFmtId="171" fontId="5" fillId="6" borderId="1" xfId="0" applyNumberFormat="1" applyFont="1" applyFill="1" applyBorder="1" applyAlignment="1" applyProtection="1">
      <alignment/>
      <protection hidden="1"/>
    </xf>
    <xf numFmtId="0" fontId="5" fillId="6" borderId="1" xfId="0" applyFont="1" applyFill="1" applyBorder="1" applyAlignment="1" applyProtection="1">
      <alignment/>
      <protection hidden="1"/>
    </xf>
    <xf numFmtId="0" fontId="5" fillId="6" borderId="0" xfId="0" applyFont="1" applyFill="1" applyAlignment="1" applyProtection="1">
      <alignment/>
      <protection hidden="1"/>
    </xf>
    <xf numFmtId="164" fontId="17" fillId="6" borderId="0" xfId="0" applyNumberFormat="1" applyFont="1" applyFill="1" applyAlignment="1" applyProtection="1">
      <alignment/>
      <protection hidden="1"/>
    </xf>
    <xf numFmtId="0" fontId="17" fillId="6" borderId="0" xfId="0" applyFont="1" applyFill="1" applyAlignment="1" applyProtection="1">
      <alignment/>
      <protection hidden="1"/>
    </xf>
    <xf numFmtId="164" fontId="17" fillId="6" borderId="1" xfId="0" applyNumberFormat="1" applyFont="1" applyFill="1" applyBorder="1" applyAlignment="1" applyProtection="1">
      <alignment/>
      <protection hidden="1"/>
    </xf>
    <xf numFmtId="0" fontId="15" fillId="6" borderId="1" xfId="0" applyFont="1" applyFill="1" applyBorder="1" applyAlignment="1" applyProtection="1">
      <alignment/>
      <protection hidden="1"/>
    </xf>
    <xf numFmtId="0" fontId="16" fillId="6" borderId="1" xfId="0" applyFont="1" applyFill="1" applyBorder="1" applyAlignment="1" applyProtection="1">
      <alignment/>
      <protection hidden="1"/>
    </xf>
    <xf numFmtId="171" fontId="16" fillId="6" borderId="1" xfId="0" applyNumberFormat="1" applyFont="1" applyFill="1" applyBorder="1" applyAlignment="1" applyProtection="1">
      <alignment/>
      <protection hidden="1"/>
    </xf>
    <xf numFmtId="164" fontId="11" fillId="6" borderId="0" xfId="0" applyNumberFormat="1" applyFont="1" applyFill="1" applyAlignment="1" applyProtection="1">
      <alignment/>
      <protection hidden="1"/>
    </xf>
    <xf numFmtId="171" fontId="12" fillId="6" borderId="0" xfId="0" applyNumberFormat="1" applyFont="1" applyFill="1" applyBorder="1" applyAlignment="1" applyProtection="1">
      <alignment/>
      <protection hidden="1"/>
    </xf>
    <xf numFmtId="0" fontId="12" fillId="6" borderId="0" xfId="0" applyFont="1" applyFill="1" applyBorder="1" applyAlignment="1" applyProtection="1">
      <alignment/>
      <protection hidden="1"/>
    </xf>
    <xf numFmtId="164" fontId="11" fillId="6" borderId="9" xfId="0" applyNumberFormat="1" applyFont="1" applyFill="1" applyBorder="1" applyAlignment="1" applyProtection="1">
      <alignment/>
      <protection hidden="1"/>
    </xf>
    <xf numFmtId="0" fontId="10" fillId="6" borderId="0" xfId="0" applyFont="1" applyFill="1" applyAlignment="1" applyProtection="1">
      <alignment horizontal="center"/>
      <protection hidden="1"/>
    </xf>
    <xf numFmtId="164" fontId="10" fillId="6" borderId="12" xfId="0" applyNumberFormat="1" applyFont="1" applyFill="1" applyBorder="1" applyAlignment="1" applyProtection="1">
      <alignment horizontal="center"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0" fontId="10" fillId="6" borderId="0" xfId="0" applyFont="1" applyFill="1" applyBorder="1" applyAlignment="1" applyProtection="1">
      <alignment horizontal="center"/>
      <protection hidden="1"/>
    </xf>
    <xf numFmtId="0" fontId="10" fillId="6" borderId="14" xfId="0" applyFont="1" applyFill="1" applyBorder="1" applyAlignment="1" applyProtection="1">
      <alignment horizontal="center"/>
      <protection hidden="1"/>
    </xf>
    <xf numFmtId="0" fontId="10" fillId="6" borderId="12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164" fontId="11" fillId="6" borderId="15" xfId="0" applyNumberFormat="1" applyFont="1" applyFill="1" applyBorder="1" applyAlignment="1" applyProtection="1">
      <alignment/>
      <protection hidden="1"/>
    </xf>
    <xf numFmtId="0" fontId="11" fillId="6" borderId="7" xfId="0" applyFont="1" applyFill="1" applyBorder="1" applyAlignment="1" applyProtection="1">
      <alignment/>
      <protection hidden="1"/>
    </xf>
    <xf numFmtId="0" fontId="11" fillId="6" borderId="1" xfId="0" applyFont="1" applyFill="1" applyBorder="1" applyAlignment="1" applyProtection="1">
      <alignment/>
      <protection hidden="1"/>
    </xf>
    <xf numFmtId="0" fontId="11" fillId="6" borderId="17" xfId="0" applyFont="1" applyFill="1" applyBorder="1" applyAlignment="1" applyProtection="1">
      <alignment/>
      <protection hidden="1"/>
    </xf>
    <xf numFmtId="171" fontId="11" fillId="6" borderId="15" xfId="0" applyNumberFormat="1" applyFont="1" applyFill="1" applyBorder="1" applyAlignment="1" applyProtection="1">
      <alignment/>
      <protection hidden="1"/>
    </xf>
    <xf numFmtId="4" fontId="11" fillId="6" borderId="0" xfId="0" applyNumberFormat="1" applyFont="1" applyFill="1" applyAlignment="1" applyProtection="1">
      <alignment/>
      <protection hidden="1"/>
    </xf>
    <xf numFmtId="4" fontId="11" fillId="6" borderId="25" xfId="0" applyNumberFormat="1" applyFont="1" applyFill="1" applyBorder="1" applyAlignment="1" applyProtection="1">
      <alignment horizontal="center"/>
      <protection hidden="1"/>
    </xf>
    <xf numFmtId="3" fontId="11" fillId="6" borderId="26" xfId="0" applyNumberFormat="1" applyFont="1" applyFill="1" applyBorder="1" applyAlignment="1" applyProtection="1">
      <alignment horizontal="center"/>
      <protection hidden="1"/>
    </xf>
    <xf numFmtId="4" fontId="11" fillId="6" borderId="26" xfId="0" applyNumberFormat="1" applyFont="1" applyFill="1" applyBorder="1" applyAlignment="1" applyProtection="1">
      <alignment horizontal="center"/>
      <protection hidden="1"/>
    </xf>
    <xf numFmtId="3" fontId="11" fillId="6" borderId="27" xfId="0" applyNumberFormat="1" applyFont="1" applyFill="1" applyBorder="1" applyAlignment="1" applyProtection="1">
      <alignment horizontal="center"/>
      <protection hidden="1"/>
    </xf>
    <xf numFmtId="4" fontId="11" fillId="6" borderId="28" xfId="0" applyNumberFormat="1" applyFont="1" applyFill="1" applyBorder="1" applyAlignment="1" applyProtection="1">
      <alignment horizontal="center"/>
      <protection hidden="1"/>
    </xf>
    <xf numFmtId="3" fontId="11" fillId="6" borderId="29" xfId="0" applyNumberFormat="1" applyFont="1" applyFill="1" applyBorder="1" applyAlignment="1" applyProtection="1">
      <alignment horizontal="center"/>
      <protection hidden="1"/>
    </xf>
    <xf numFmtId="4" fontId="11" fillId="6" borderId="29" xfId="0" applyNumberFormat="1" applyFont="1" applyFill="1" applyBorder="1" applyAlignment="1" applyProtection="1">
      <alignment horizontal="center"/>
      <protection hidden="1"/>
    </xf>
    <xf numFmtId="3" fontId="11" fillId="6" borderId="30" xfId="0" applyNumberFormat="1" applyFont="1" applyFill="1" applyBorder="1" applyAlignment="1" applyProtection="1">
      <alignment horizontal="center"/>
      <protection hidden="1"/>
    </xf>
    <xf numFmtId="164" fontId="11" fillId="6" borderId="0" xfId="0" applyNumberFormat="1" applyFont="1" applyFill="1" applyBorder="1" applyAlignment="1" applyProtection="1">
      <alignment/>
      <protection hidden="1"/>
    </xf>
    <xf numFmtId="171" fontId="12" fillId="6" borderId="0" xfId="0" applyNumberFormat="1" applyFont="1" applyFill="1" applyAlignment="1" applyProtection="1">
      <alignment/>
      <protection hidden="1"/>
    </xf>
    <xf numFmtId="0" fontId="0" fillId="6" borderId="0" xfId="0" applyFont="1" applyFill="1" applyBorder="1" applyAlignment="1" applyProtection="1">
      <alignment/>
      <protection hidden="1"/>
    </xf>
    <xf numFmtId="171" fontId="5" fillId="6" borderId="0" xfId="0" applyNumberFormat="1" applyFont="1" applyFill="1" applyAlignment="1" applyProtection="1">
      <alignment/>
      <protection hidden="1"/>
    </xf>
    <xf numFmtId="164" fontId="8" fillId="4" borderId="31" xfId="0" applyNumberFormat="1" applyFont="1" applyFill="1" applyBorder="1" applyAlignment="1" applyProtection="1">
      <alignment/>
      <protection locked="0"/>
    </xf>
    <xf numFmtId="4" fontId="8" fillId="4" borderId="32" xfId="0" applyNumberFormat="1" applyFont="1" applyFill="1" applyBorder="1" applyAlignment="1" applyProtection="1">
      <alignment horizontal="center"/>
      <protection locked="0"/>
    </xf>
    <xf numFmtId="3" fontId="8" fillId="4" borderId="32" xfId="0" applyNumberFormat="1" applyFont="1" applyFill="1" applyBorder="1" applyAlignment="1" applyProtection="1">
      <alignment horizontal="center"/>
      <protection locked="0"/>
    </xf>
    <xf numFmtId="3" fontId="8" fillId="4" borderId="33" xfId="0" applyNumberFormat="1" applyFont="1" applyFill="1" applyBorder="1" applyAlignment="1" applyProtection="1">
      <alignment horizontal="center"/>
      <protection locked="0"/>
    </xf>
    <xf numFmtId="164" fontId="8" fillId="4" borderId="34" xfId="0" applyNumberFormat="1" applyFont="1" applyFill="1" applyBorder="1" applyAlignment="1" applyProtection="1">
      <alignment/>
      <protection locked="0"/>
    </xf>
    <xf numFmtId="4" fontId="8" fillId="4" borderId="35" xfId="0" applyNumberFormat="1" applyFont="1" applyFill="1" applyBorder="1" applyAlignment="1" applyProtection="1">
      <alignment horizontal="center"/>
      <protection locked="0"/>
    </xf>
    <xf numFmtId="3" fontId="8" fillId="4" borderId="35" xfId="0" applyNumberFormat="1" applyFont="1" applyFill="1" applyBorder="1" applyAlignment="1" applyProtection="1">
      <alignment horizontal="center"/>
      <protection locked="0"/>
    </xf>
    <xf numFmtId="3" fontId="8" fillId="4" borderId="36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3" fillId="4" borderId="37" xfId="0" applyFont="1" applyFill="1" applyBorder="1" applyAlignment="1" applyProtection="1">
      <alignment/>
      <protection hidden="1"/>
    </xf>
    <xf numFmtId="0" fontId="4" fillId="4" borderId="37" xfId="0" applyFont="1" applyFill="1" applyBorder="1" applyAlignment="1" applyProtection="1">
      <alignment horizontal="right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22" fillId="4" borderId="38" xfId="0" applyFont="1" applyFill="1" applyBorder="1" applyAlignment="1" applyProtection="1">
      <alignment/>
      <protection hidden="1"/>
    </xf>
    <xf numFmtId="0" fontId="8" fillId="4" borderId="0" xfId="0" applyFont="1" applyFill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/>
      <protection hidden="1"/>
    </xf>
    <xf numFmtId="0" fontId="3" fillId="4" borderId="1" xfId="0" applyFont="1" applyFill="1" applyBorder="1" applyAlignment="1" applyProtection="1">
      <alignment/>
      <protection hidden="1"/>
    </xf>
    <xf numFmtId="0" fontId="3" fillId="4" borderId="39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40" xfId="0" applyFont="1" applyFill="1" applyBorder="1" applyAlignment="1" applyProtection="1">
      <alignment/>
      <protection hidden="1"/>
    </xf>
    <xf numFmtId="173" fontId="0" fillId="4" borderId="0" xfId="0" applyNumberFormat="1" applyFont="1" applyFill="1" applyBorder="1" applyAlignment="1" applyProtection="1">
      <alignment/>
      <protection hidden="1"/>
    </xf>
    <xf numFmtId="3" fontId="0" fillId="4" borderId="0" xfId="0" applyNumberFormat="1" applyFont="1" applyFill="1" applyBorder="1" applyAlignment="1" applyProtection="1">
      <alignment/>
      <protection hidden="1"/>
    </xf>
    <xf numFmtId="0" fontId="20" fillId="4" borderId="0" xfId="0" applyFont="1" applyFill="1" applyBorder="1" applyAlignment="1" applyProtection="1">
      <alignment/>
      <protection hidden="1"/>
    </xf>
    <xf numFmtId="1" fontId="20" fillId="4" borderId="0" xfId="0" applyNumberFormat="1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 horizontal="left"/>
      <protection hidden="1"/>
    </xf>
    <xf numFmtId="3" fontId="0" fillId="4" borderId="1" xfId="0" applyNumberFormat="1" applyFont="1" applyFill="1" applyBorder="1" applyAlignment="1" applyProtection="1">
      <alignment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0" fillId="4" borderId="39" xfId="0" applyFont="1" applyFill="1" applyBorder="1" applyAlignment="1" applyProtection="1">
      <alignment/>
      <protection hidden="1"/>
    </xf>
    <xf numFmtId="171" fontId="0" fillId="4" borderId="0" xfId="0" applyNumberFormat="1" applyFont="1" applyFill="1" applyBorder="1" applyAlignment="1" applyProtection="1">
      <alignment/>
      <protection hidden="1"/>
    </xf>
    <xf numFmtId="0" fontId="7" fillId="4" borderId="37" xfId="0" applyFont="1" applyFill="1" applyBorder="1" applyAlignment="1" applyProtection="1">
      <alignment/>
      <protection hidden="1"/>
    </xf>
    <xf numFmtId="0" fontId="7" fillId="4" borderId="41" xfId="0" applyFont="1" applyFill="1" applyBorder="1" applyAlignment="1" applyProtection="1">
      <alignment/>
      <protection hidden="1"/>
    </xf>
    <xf numFmtId="0" fontId="26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 horizontal="right"/>
      <protection hidden="1"/>
    </xf>
    <xf numFmtId="3" fontId="0" fillId="4" borderId="0" xfId="0" applyNumberFormat="1" applyFont="1" applyFill="1" applyAlignment="1" applyProtection="1">
      <alignment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0" fillId="4" borderId="8" xfId="0" applyNumberFormat="1" applyFill="1" applyBorder="1" applyAlignment="1">
      <alignment/>
    </xf>
    <xf numFmtId="0" fontId="11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11" fillId="4" borderId="3" xfId="0" applyFont="1" applyFill="1" applyBorder="1" applyAlignment="1">
      <alignment/>
    </xf>
    <xf numFmtId="0" fontId="29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1" xfId="0" applyFont="1" applyFill="1" applyBorder="1" applyAlignment="1">
      <alignment/>
    </xf>
    <xf numFmtId="0" fontId="30" fillId="4" borderId="3" xfId="0" applyFont="1" applyFill="1" applyBorder="1" applyAlignment="1">
      <alignment/>
    </xf>
    <xf numFmtId="0" fontId="10" fillId="4" borderId="0" xfId="0" applyFont="1" applyFill="1" applyAlignment="1">
      <alignment/>
    </xf>
    <xf numFmtId="0" fontId="21" fillId="0" borderId="42" xfId="0" applyFont="1" applyBorder="1" applyAlignment="1" applyProtection="1">
      <alignment horizontal="left"/>
      <protection hidden="1"/>
    </xf>
    <xf numFmtId="0" fontId="11" fillId="4" borderId="0" xfId="0" applyNumberFormat="1" applyFont="1" applyFill="1" applyBorder="1" applyAlignment="1">
      <alignment/>
    </xf>
    <xf numFmtId="0" fontId="33" fillId="4" borderId="8" xfId="0" applyFont="1" applyFill="1" applyBorder="1" applyAlignment="1">
      <alignment/>
    </xf>
    <xf numFmtId="164" fontId="8" fillId="4" borderId="25" xfId="0" applyNumberFormat="1" applyFont="1" applyFill="1" applyBorder="1" applyAlignment="1" applyProtection="1">
      <alignment/>
      <protection hidden="1"/>
    </xf>
    <xf numFmtId="4" fontId="8" fillId="4" borderId="26" xfId="0" applyNumberFormat="1" applyFont="1" applyFill="1" applyBorder="1" applyAlignment="1" applyProtection="1">
      <alignment horizontal="center"/>
      <protection hidden="1"/>
    </xf>
    <xf numFmtId="3" fontId="8" fillId="4" borderId="26" xfId="0" applyNumberFormat="1" applyFont="1" applyFill="1" applyBorder="1" applyAlignment="1" applyProtection="1">
      <alignment horizontal="center"/>
      <protection hidden="1"/>
    </xf>
    <xf numFmtId="3" fontId="8" fillId="4" borderId="27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Alignment="1">
      <alignment wrapText="1"/>
    </xf>
    <xf numFmtId="0" fontId="10" fillId="6" borderId="43" xfId="0" applyFont="1" applyFill="1" applyBorder="1" applyAlignment="1" applyProtection="1">
      <alignment horizontal="center" vertical="center"/>
      <protection hidden="1"/>
    </xf>
    <xf numFmtId="0" fontId="10" fillId="6" borderId="44" xfId="0" applyFont="1" applyFill="1" applyBorder="1" applyAlignment="1" applyProtection="1">
      <alignment horizontal="center" vertical="center"/>
      <protection hidden="1"/>
    </xf>
    <xf numFmtId="0" fontId="10" fillId="6" borderId="45" xfId="0" applyFont="1" applyFill="1" applyBorder="1" applyAlignment="1" applyProtection="1">
      <alignment horizontal="center" vertical="center"/>
      <protection hidden="1"/>
    </xf>
    <xf numFmtId="0" fontId="10" fillId="6" borderId="9" xfId="0" applyFont="1" applyFill="1" applyBorder="1" applyAlignment="1" applyProtection="1">
      <alignment horizontal="center" vertical="center"/>
      <protection hidden="1"/>
    </xf>
    <xf numFmtId="0" fontId="10" fillId="6" borderId="42" xfId="0" applyFont="1" applyFill="1" applyBorder="1" applyAlignment="1" applyProtection="1">
      <alignment horizontal="center" vertical="center"/>
      <protection hidden="1"/>
    </xf>
    <xf numFmtId="0" fontId="10" fillId="6" borderId="11" xfId="0" applyFont="1" applyFill="1" applyBorder="1" applyAlignment="1" applyProtection="1">
      <alignment horizontal="center" vertical="center"/>
      <protection hidden="1"/>
    </xf>
    <xf numFmtId="0" fontId="11" fillId="6" borderId="46" xfId="0" applyFont="1" applyFill="1" applyBorder="1" applyAlignment="1" applyProtection="1">
      <alignment horizontal="center"/>
      <protection hidden="1"/>
    </xf>
    <xf numFmtId="0" fontId="11" fillId="6" borderId="42" xfId="0" applyFont="1" applyFill="1" applyBorder="1" applyAlignment="1" applyProtection="1">
      <alignment horizontal="center"/>
      <protection hidden="1"/>
    </xf>
    <xf numFmtId="0" fontId="11" fillId="6" borderId="11" xfId="0" applyFont="1" applyFill="1" applyBorder="1" applyAlignment="1" applyProtection="1">
      <alignment horizontal="center"/>
      <protection hidden="1"/>
    </xf>
    <xf numFmtId="0" fontId="11" fillId="6" borderId="12" xfId="0" applyFont="1" applyFill="1" applyBorder="1" applyAlignment="1" applyProtection="1">
      <alignment horizontal="center"/>
      <protection hidden="1"/>
    </xf>
    <xf numFmtId="0" fontId="11" fillId="6" borderId="0" xfId="0" applyFont="1" applyFill="1" applyBorder="1" applyAlignment="1" applyProtection="1">
      <alignment horizontal="center"/>
      <protection hidden="1"/>
    </xf>
    <xf numFmtId="0" fontId="11" fillId="6" borderId="2" xfId="0" applyFont="1" applyFill="1" applyBorder="1" applyAlignment="1" applyProtection="1">
      <alignment horizontal="center"/>
      <protection hidden="1"/>
    </xf>
    <xf numFmtId="0" fontId="11" fillId="6" borderId="47" xfId="0" applyFont="1" applyFill="1" applyBorder="1" applyAlignment="1" applyProtection="1">
      <alignment horizontal="center"/>
      <protection hidden="1"/>
    </xf>
    <xf numFmtId="0" fontId="21" fillId="4" borderId="42" xfId="0" applyFont="1" applyFill="1" applyBorder="1" applyAlignment="1" applyProtection="1">
      <alignment horizontal="center"/>
      <protection hidden="1"/>
    </xf>
    <xf numFmtId="0" fontId="21" fillId="0" borderId="42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Notkun á heitu vatni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25"/>
          <c:w val="0.953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grafuppsett!$D$19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grafuppsett!$C$20:$C$31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grafuppsett!$D$36:$D$47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grafuppsett!$E$19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grafuppsett!$E$36:$E$47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grafuppsett!$F$19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grafuppsett!$F$36:$F$47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grafuppsett!$G$19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grafuppsett!$G$36:$G$47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grafuppsett!$H$19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grafuppsett!$H$36:$H$47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grafuppsett!$I$19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grafuppsett!$I$36:$I$47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grafuppsett!$J$19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grafuppsett!$J$36:$J$47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grafuppsett!$K$19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grafuppsett!$K$36:$K$47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grafuppsett!$L$19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grafuppsett!$L$36:$L$47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305933"/>
        <c:axId val="48535670"/>
      </c:barChart>
      <c:catAx>
        <c:axId val="20305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05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75"/>
          <c:y val="0.94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Raforkunotkun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7225"/>
          <c:w val="0.953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grafuppsett!$D$19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grafuppsett!$C$20:$C$31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grafuppsett!$D$20:$D$31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grafuppsett!$E$19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grafuppsett!$E$20:$E$31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grafuppsett!$F$19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grafuppsett!$F$20:$F$31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grafuppsett!$G$19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grafuppsett!$G$20:$G$31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grafuppsett!$H$19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grafuppsett!$H$20:$H$31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grafuppsett!$I$19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grafuppsett!$I$20:$I$31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grafuppsett!$J$19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grafuppsett!$J$20:$J$31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grafuppsett!$K$19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grafuppsett!$K$20:$K$31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grafuppsett!$L$19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grafuppsett!$L$20:$L$31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6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275"/>
          <c:y val="0.94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22</xdr:row>
      <xdr:rowOff>57150</xdr:rowOff>
    </xdr:from>
    <xdr:to>
      <xdr:col>3</xdr:col>
      <xdr:colOff>523875</xdr:colOff>
      <xdr:row>25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352925"/>
          <a:ext cx="1752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4</xdr:row>
      <xdr:rowOff>0</xdr:rowOff>
    </xdr:from>
    <xdr:to>
      <xdr:col>4</xdr:col>
      <xdr:colOff>9525</xdr:colOff>
      <xdr:row>5</xdr:row>
      <xdr:rowOff>28575</xdr:rowOff>
    </xdr:to>
    <xdr:sp macro="[0]!skra_notkun">
      <xdr:nvSpPr>
        <xdr:cNvPr id="2" name="AutoShape 14"/>
        <xdr:cNvSpPr>
          <a:spLocks/>
        </xdr:cNvSpPr>
      </xdr:nvSpPr>
      <xdr:spPr>
        <a:xfrm>
          <a:off x="904875" y="1352550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Skrá mælastöður</a:t>
          </a:r>
        </a:p>
      </xdr:txBody>
    </xdr:sp>
    <xdr:clientData/>
  </xdr:twoCellAnchor>
  <xdr:twoCellAnchor>
    <xdr:from>
      <xdr:col>1</xdr:col>
      <xdr:colOff>295275</xdr:colOff>
      <xdr:row>5</xdr:row>
      <xdr:rowOff>114300</xdr:rowOff>
    </xdr:from>
    <xdr:to>
      <xdr:col>4</xdr:col>
      <xdr:colOff>9525</xdr:colOff>
      <xdr:row>6</xdr:row>
      <xdr:rowOff>142875</xdr:rowOff>
    </xdr:to>
    <xdr:sp macro="[0]!skra_verd">
      <xdr:nvSpPr>
        <xdr:cNvPr id="3" name="AutoShape 23"/>
        <xdr:cNvSpPr>
          <a:spLocks/>
        </xdr:cNvSpPr>
      </xdr:nvSpPr>
      <xdr:spPr>
        <a:xfrm>
          <a:off x="904875" y="162877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Verðskrárbreyting</a:t>
          </a:r>
        </a:p>
      </xdr:txBody>
    </xdr:sp>
    <xdr:clientData/>
  </xdr:twoCellAnchor>
  <xdr:twoCellAnchor>
    <xdr:from>
      <xdr:col>1</xdr:col>
      <xdr:colOff>295275</xdr:colOff>
      <xdr:row>7</xdr:row>
      <xdr:rowOff>180975</xdr:rowOff>
    </xdr:from>
    <xdr:to>
      <xdr:col>4</xdr:col>
      <xdr:colOff>9525</xdr:colOff>
      <xdr:row>9</xdr:row>
      <xdr:rowOff>19050</xdr:rowOff>
    </xdr:to>
    <xdr:sp macro="[0]!upplysingar">
      <xdr:nvSpPr>
        <xdr:cNvPr id="4" name="AutoShape 24"/>
        <xdr:cNvSpPr>
          <a:spLocks/>
        </xdr:cNvSpPr>
      </xdr:nvSpPr>
      <xdr:spPr>
        <a:xfrm>
          <a:off x="904875" y="2019300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Upplýsingar</a:t>
          </a:r>
        </a:p>
      </xdr:txBody>
    </xdr:sp>
    <xdr:clientData/>
  </xdr:twoCellAnchor>
  <xdr:twoCellAnchor>
    <xdr:from>
      <xdr:col>1</xdr:col>
      <xdr:colOff>295275</xdr:colOff>
      <xdr:row>12</xdr:row>
      <xdr:rowOff>152400</xdr:rowOff>
    </xdr:from>
    <xdr:to>
      <xdr:col>4</xdr:col>
      <xdr:colOff>9525</xdr:colOff>
      <xdr:row>14</xdr:row>
      <xdr:rowOff>19050</xdr:rowOff>
    </xdr:to>
    <xdr:sp macro="[0]!nidurstodur">
      <xdr:nvSpPr>
        <xdr:cNvPr id="5" name="AutoShape 25"/>
        <xdr:cNvSpPr>
          <a:spLocks/>
        </xdr:cNvSpPr>
      </xdr:nvSpPr>
      <xdr:spPr>
        <a:xfrm>
          <a:off x="904875" y="282892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Niðurstöður</a:t>
          </a:r>
        </a:p>
      </xdr:txBody>
    </xdr:sp>
    <xdr:clientData/>
  </xdr:twoCellAnchor>
  <xdr:twoCellAnchor>
    <xdr:from>
      <xdr:col>1</xdr:col>
      <xdr:colOff>295275</xdr:colOff>
      <xdr:row>15</xdr:row>
      <xdr:rowOff>47625</xdr:rowOff>
    </xdr:from>
    <xdr:to>
      <xdr:col>4</xdr:col>
      <xdr:colOff>9525</xdr:colOff>
      <xdr:row>16</xdr:row>
      <xdr:rowOff>76200</xdr:rowOff>
    </xdr:to>
    <xdr:sp macro="[0]!raf_linurit">
      <xdr:nvSpPr>
        <xdr:cNvPr id="6" name="AutoShape 26"/>
        <xdr:cNvSpPr>
          <a:spLocks/>
        </xdr:cNvSpPr>
      </xdr:nvSpPr>
      <xdr:spPr>
        <a:xfrm>
          <a:off x="904875" y="320992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 - raforkunotkun</a:t>
          </a:r>
        </a:p>
      </xdr:txBody>
    </xdr:sp>
    <xdr:clientData/>
  </xdr:twoCellAnchor>
  <xdr:twoCellAnchor>
    <xdr:from>
      <xdr:col>1</xdr:col>
      <xdr:colOff>295275</xdr:colOff>
      <xdr:row>17</xdr:row>
      <xdr:rowOff>9525</xdr:rowOff>
    </xdr:from>
    <xdr:to>
      <xdr:col>4</xdr:col>
      <xdr:colOff>9525</xdr:colOff>
      <xdr:row>18</xdr:row>
      <xdr:rowOff>38100</xdr:rowOff>
    </xdr:to>
    <xdr:sp macro="[0]!heittvatn_linurit">
      <xdr:nvSpPr>
        <xdr:cNvPr id="7" name="AutoShape 27"/>
        <xdr:cNvSpPr>
          <a:spLocks/>
        </xdr:cNvSpPr>
      </xdr:nvSpPr>
      <xdr:spPr>
        <a:xfrm>
          <a:off x="904875" y="3495675"/>
          <a:ext cx="15430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Graf - heitavatnsnotkun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4</xdr:col>
      <xdr:colOff>47625</xdr:colOff>
      <xdr:row>1</xdr:row>
      <xdr:rowOff>0</xdr:rowOff>
    </xdr:to>
    <xdr:sp macro="[0]!forsida">
      <xdr:nvSpPr>
        <xdr:cNvPr id="1" name="AutoShape 1"/>
        <xdr:cNvSpPr>
          <a:spLocks/>
        </xdr:cNvSpPr>
      </xdr:nvSpPr>
      <xdr:spPr>
        <a:xfrm>
          <a:off x="266700" y="47625"/>
          <a:ext cx="1114425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2</xdr:col>
      <xdr:colOff>257175</xdr:colOff>
      <xdr:row>0</xdr:row>
      <xdr:rowOff>247650</xdr:rowOff>
    </xdr:to>
    <xdr:sp macro="[0]!forsida">
      <xdr:nvSpPr>
        <xdr:cNvPr id="1" name="AutoShape 1"/>
        <xdr:cNvSpPr>
          <a:spLocks/>
        </xdr:cNvSpPr>
      </xdr:nvSpPr>
      <xdr:spPr>
        <a:xfrm>
          <a:off x="85725" y="57150"/>
          <a:ext cx="1114425" cy="190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3</xdr:col>
      <xdr:colOff>9525</xdr:colOff>
      <xdr:row>0</xdr:row>
      <xdr:rowOff>276225</xdr:rowOff>
    </xdr:to>
    <xdr:sp macro="[0]!forsida">
      <xdr:nvSpPr>
        <xdr:cNvPr id="1" name="AutoShape 4"/>
        <xdr:cNvSpPr>
          <a:spLocks/>
        </xdr:cNvSpPr>
      </xdr:nvSpPr>
      <xdr:spPr>
        <a:xfrm>
          <a:off x="238125" y="85725"/>
          <a:ext cx="1114425" cy="190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0.034</cdr:y>
    </cdr:to>
    <cdr:sp macro="[0]!forsida">
      <cdr:nvSpPr>
        <cdr:cNvPr id="1" name="AutoShape 3"/>
        <cdr:cNvSpPr>
          <a:spLocks/>
        </cdr:cNvSpPr>
      </cdr:nvSpPr>
      <cdr:spPr>
        <a:xfrm>
          <a:off x="0" y="0"/>
          <a:ext cx="11239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0.1205</cdr:x>
      <cdr:y>0.034</cdr:y>
    </cdr:to>
    <cdr:sp macro="[0]!forsida">
      <cdr:nvSpPr>
        <cdr:cNvPr id="1" name="AutoShape 3"/>
        <cdr:cNvSpPr>
          <a:spLocks/>
        </cdr:cNvSpPr>
      </cdr:nvSpPr>
      <cdr:spPr>
        <a:xfrm>
          <a:off x="0" y="0"/>
          <a:ext cx="1123950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2</xdr:col>
      <xdr:colOff>666750</xdr:colOff>
      <xdr:row>0</xdr:row>
      <xdr:rowOff>276225</xdr:rowOff>
    </xdr:to>
    <xdr:sp macro="[0]!forsida">
      <xdr:nvSpPr>
        <xdr:cNvPr id="1" name="AutoShape 2"/>
        <xdr:cNvSpPr>
          <a:spLocks/>
        </xdr:cNvSpPr>
      </xdr:nvSpPr>
      <xdr:spPr>
        <a:xfrm>
          <a:off x="123825" y="85725"/>
          <a:ext cx="1114425" cy="190500"/>
        </a:xfrm>
        <a:prstGeom prst="flowChartAlternateProcess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Til baka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8"/>
  <sheetViews>
    <sheetView showRowColHeaders="0" tabSelected="1" workbookViewId="0" topLeftCell="A1">
      <selection activeCell="B3" sqref="B3"/>
    </sheetView>
  </sheetViews>
  <sheetFormatPr defaultColWidth="9.140625" defaultRowHeight="12.75"/>
  <cols>
    <col min="1" max="16384" width="9.140625" style="34" customWidth="1"/>
  </cols>
  <sheetData>
    <row r="2" spans="2:14" ht="68.25">
      <c r="B2" s="76"/>
      <c r="C2" s="76"/>
      <c r="D2" s="76"/>
      <c r="E2" s="76"/>
      <c r="F2" s="226" t="s">
        <v>57</v>
      </c>
      <c r="G2" s="76"/>
      <c r="H2" s="76"/>
      <c r="I2" s="76"/>
      <c r="J2" s="215"/>
      <c r="K2" s="76"/>
      <c r="L2" s="76"/>
      <c r="M2" s="76"/>
      <c r="N2" s="76"/>
    </row>
    <row r="4" ht="12.75">
      <c r="E4" s="74"/>
    </row>
    <row r="8" ht="15">
      <c r="H8" s="75"/>
    </row>
  </sheetData>
  <sheetProtection password="D9B3" sheet="1" objects="1" scenarios="1"/>
  <printOptions/>
  <pageMargins left="0.75" right="0.75" top="1.06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36"/>
  <sheetViews>
    <sheetView showRowColHeaders="0" zoomScale="120" zoomScaleNormal="120" workbookViewId="0" topLeftCell="A1">
      <selection activeCell="B4" sqref="B4"/>
    </sheetView>
  </sheetViews>
  <sheetFormatPr defaultColWidth="9.140625" defaultRowHeight="12.75"/>
  <cols>
    <col min="1" max="1" width="5.140625" style="216" customWidth="1"/>
    <col min="2" max="2" width="2.140625" style="216" customWidth="1"/>
    <col min="3" max="3" width="8.8515625" style="216" customWidth="1"/>
    <col min="4" max="4" width="3.8515625" style="216" customWidth="1"/>
    <col min="5" max="11" width="9.140625" style="216" customWidth="1"/>
    <col min="12" max="12" width="9.7109375" style="216" customWidth="1"/>
    <col min="13" max="13" width="2.140625" style="216" customWidth="1"/>
    <col min="14" max="16384" width="9.140625" style="216" customWidth="1"/>
  </cols>
  <sheetData>
    <row r="1" ht="18.75" customHeight="1"/>
    <row r="2" ht="9.75" customHeight="1"/>
    <row r="3" ht="3.75" customHeight="1">
      <c r="F3" s="217"/>
    </row>
    <row r="4" ht="9.75" customHeight="1"/>
    <row r="5" spans="2:12" ht="24.75" customHeight="1">
      <c r="B5" s="218"/>
      <c r="C5" s="222" t="s">
        <v>57</v>
      </c>
      <c r="D5" s="222"/>
      <c r="E5" s="218"/>
      <c r="F5" s="218"/>
      <c r="G5" s="218"/>
      <c r="H5" s="218"/>
      <c r="I5" s="218"/>
      <c r="J5" s="218"/>
      <c r="K5" s="218"/>
      <c r="L5" s="218"/>
    </row>
    <row r="6" spans="2:12" ht="12.75">
      <c r="B6" s="220"/>
      <c r="C6" s="219" t="s">
        <v>65</v>
      </c>
      <c r="D6" s="219"/>
      <c r="E6" s="225" t="s">
        <v>94</v>
      </c>
      <c r="F6" s="220"/>
      <c r="G6" s="220"/>
      <c r="H6" s="220"/>
      <c r="I6" s="220"/>
      <c r="J6" s="220"/>
      <c r="K6" s="220"/>
      <c r="L6" s="220"/>
    </row>
    <row r="7" spans="2:12" ht="12.75">
      <c r="B7" s="220"/>
      <c r="C7" s="219" t="s">
        <v>66</v>
      </c>
      <c r="D7" s="219"/>
      <c r="E7" s="220" t="s">
        <v>67</v>
      </c>
      <c r="F7" s="220"/>
      <c r="G7" s="220"/>
      <c r="H7" s="220"/>
      <c r="I7" s="220"/>
      <c r="J7" s="220"/>
      <c r="K7" s="220"/>
      <c r="L7" s="220"/>
    </row>
    <row r="8" spans="2:12" ht="12.75">
      <c r="B8" s="220"/>
      <c r="C8" s="220"/>
      <c r="D8" s="220"/>
      <c r="E8" s="220" t="s">
        <v>68</v>
      </c>
      <c r="F8" s="220"/>
      <c r="G8" s="220"/>
      <c r="H8" s="220"/>
      <c r="I8" s="220"/>
      <c r="J8" s="220"/>
      <c r="K8" s="220"/>
      <c r="L8" s="220"/>
    </row>
    <row r="9" spans="2:12" ht="3.75" customHeight="1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ht="29.25" customHeight="1"/>
    <row r="11" ht="12.75">
      <c r="B11" s="216" t="s">
        <v>93</v>
      </c>
    </row>
    <row r="12" ht="12.75">
      <c r="B12" s="216" t="s">
        <v>69</v>
      </c>
    </row>
    <row r="14" ht="12.75">
      <c r="B14" s="216" t="s">
        <v>70</v>
      </c>
    </row>
    <row r="15" ht="15.75" customHeight="1">
      <c r="B15" s="216" t="s">
        <v>71</v>
      </c>
    </row>
    <row r="16" ht="12.75">
      <c r="B16" s="216" t="s">
        <v>85</v>
      </c>
    </row>
    <row r="17" ht="15.75" customHeight="1">
      <c r="B17" s="216" t="s">
        <v>72</v>
      </c>
    </row>
    <row r="18" ht="12.75">
      <c r="B18" s="216" t="s">
        <v>73</v>
      </c>
    </row>
    <row r="19" ht="24" customHeight="1"/>
    <row r="20" ht="12.75">
      <c r="B20" s="223" t="s">
        <v>80</v>
      </c>
    </row>
    <row r="21" spans="2:3" ht="18.75" customHeight="1">
      <c r="B21" s="216" t="s">
        <v>74</v>
      </c>
      <c r="C21" s="216" t="s">
        <v>75</v>
      </c>
    </row>
    <row r="22" ht="12.75">
      <c r="C22" s="216" t="s">
        <v>76</v>
      </c>
    </row>
    <row r="24" spans="2:3" ht="12.75">
      <c r="B24" s="216" t="s">
        <v>77</v>
      </c>
      <c r="C24" s="216" t="s">
        <v>87</v>
      </c>
    </row>
    <row r="25" ht="12.75">
      <c r="C25" s="216" t="s">
        <v>90</v>
      </c>
    </row>
    <row r="26" ht="12.75">
      <c r="C26" s="216" t="s">
        <v>88</v>
      </c>
    </row>
    <row r="27" ht="12.75">
      <c r="C27" s="216" t="s">
        <v>78</v>
      </c>
    </row>
    <row r="29" spans="2:3" ht="12.75">
      <c r="B29" s="216" t="s">
        <v>79</v>
      </c>
      <c r="C29" s="216" t="s">
        <v>81</v>
      </c>
    </row>
    <row r="31" spans="2:3" ht="12.75">
      <c r="B31" s="216" t="s">
        <v>82</v>
      </c>
      <c r="C31" s="216" t="s">
        <v>83</v>
      </c>
    </row>
    <row r="33" spans="2:3" ht="12.75">
      <c r="B33" s="216" t="s">
        <v>84</v>
      </c>
      <c r="C33" s="216" t="s">
        <v>86</v>
      </c>
    </row>
    <row r="34" ht="12.75">
      <c r="C34" s="216" t="s">
        <v>89</v>
      </c>
    </row>
    <row r="36" spans="2:3" ht="12.75">
      <c r="B36" s="216" t="s">
        <v>91</v>
      </c>
      <c r="C36" s="216" t="s">
        <v>92</v>
      </c>
    </row>
  </sheetData>
  <sheetProtection password="D9B3" sheet="1" objects="1" scenarios="1"/>
  <printOptions/>
  <pageMargins left="0.5511811023622047" right="0.6692913385826772" top="0.7" bottom="0.984251968503937" header="0.5118110236220472" footer="0.5118110236220472"/>
  <pageSetup fitToHeight="1" fitToWidth="1" orientation="portrait" paperSize="9" scale="97" r:id="rId2"/>
  <headerFooter alignWithMargins="0">
    <oddFooter>&amp;L&amp;"Times New Roman,Regular"&amp;8Orkuvakinn  Upplýsinga&amp;10r&amp;R&amp;"Times New Roman,Regular"&amp;8Orkuveita Húsvíkur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9"/>
  <sheetViews>
    <sheetView showRowColHeaders="0" zoomScale="110" zoomScaleNormal="110" workbookViewId="0" topLeftCell="A1">
      <selection activeCell="B12" sqref="B12"/>
    </sheetView>
  </sheetViews>
  <sheetFormatPr defaultColWidth="9.140625" defaultRowHeight="12.75"/>
  <cols>
    <col min="1" max="1" width="3.00390625" style="91" customWidth="1"/>
    <col min="2" max="2" width="11.140625" style="112" customWidth="1"/>
    <col min="3" max="5" width="10.7109375" style="91" customWidth="1"/>
    <col min="6" max="6" width="10.7109375" style="111" customWidth="1"/>
    <col min="7" max="7" width="10.00390625" style="91" customWidth="1"/>
    <col min="8" max="8" width="10.7109375" style="175" customWidth="1"/>
    <col min="9" max="11" width="10.7109375" style="140" customWidth="1"/>
    <col min="12" max="16384" width="9.140625" style="91" customWidth="1"/>
  </cols>
  <sheetData>
    <row r="1" spans="2:10" ht="22.5" customHeight="1">
      <c r="B1" s="107"/>
      <c r="C1" s="108"/>
      <c r="D1" s="108"/>
      <c r="E1" s="108"/>
      <c r="F1" s="109"/>
      <c r="G1" s="108"/>
      <c r="H1" s="138"/>
      <c r="I1" s="139"/>
      <c r="J1" s="139"/>
    </row>
    <row r="2" spans="1:12" ht="15" customHeight="1">
      <c r="A2" s="89"/>
      <c r="B2" s="90"/>
      <c r="C2" s="141" t="s">
        <v>51</v>
      </c>
      <c r="D2" s="92"/>
      <c r="E2" s="93"/>
      <c r="F2" s="93"/>
      <c r="G2" s="93"/>
      <c r="H2" s="94"/>
      <c r="I2" s="93"/>
      <c r="J2" s="93"/>
      <c r="K2" s="95"/>
      <c r="L2" s="89"/>
    </row>
    <row r="3" spans="1:12" ht="15" customHeight="1">
      <c r="A3" s="89"/>
      <c r="B3" s="90"/>
      <c r="C3" s="142" t="s">
        <v>52</v>
      </c>
      <c r="D3" s="92"/>
      <c r="E3" s="93"/>
      <c r="F3" s="93"/>
      <c r="G3" s="93"/>
      <c r="H3" s="94"/>
      <c r="I3" s="93"/>
      <c r="J3" s="93"/>
      <c r="K3" s="95"/>
      <c r="L3" s="89"/>
    </row>
    <row r="4" spans="1:12" ht="15" customHeight="1">
      <c r="A4" s="89"/>
      <c r="B4" s="90"/>
      <c r="C4" s="104" t="s">
        <v>53</v>
      </c>
      <c r="D4" s="105"/>
      <c r="E4" s="101"/>
      <c r="F4" s="101"/>
      <c r="G4" s="101"/>
      <c r="H4" s="102"/>
      <c r="I4" s="101"/>
      <c r="J4" s="101"/>
      <c r="K4" s="95"/>
      <c r="L4" s="89"/>
    </row>
    <row r="5" spans="1:12" ht="3.75" customHeight="1">
      <c r="A5" s="89"/>
      <c r="B5" s="90"/>
      <c r="C5" s="143"/>
      <c r="D5" s="144"/>
      <c r="E5" s="145"/>
      <c r="F5" s="145"/>
      <c r="G5" s="145"/>
      <c r="H5" s="146"/>
      <c r="I5" s="145"/>
      <c r="J5" s="145"/>
      <c r="K5" s="95"/>
      <c r="L5" s="89"/>
    </row>
    <row r="6" spans="1:12" ht="19.5" customHeight="1" thickBot="1">
      <c r="A6" s="89"/>
      <c r="B6" s="147"/>
      <c r="C6" s="89"/>
      <c r="D6" s="89"/>
      <c r="E6" s="103"/>
      <c r="F6" s="89"/>
      <c r="G6" s="103"/>
      <c r="H6" s="148"/>
      <c r="I6" s="149"/>
      <c r="J6" s="149"/>
      <c r="K6" s="149"/>
      <c r="L6" s="89"/>
    </row>
    <row r="7" spans="1:12" ht="21" customHeight="1" thickBot="1">
      <c r="A7" s="89"/>
      <c r="B7" s="147"/>
      <c r="C7" s="235" t="s">
        <v>32</v>
      </c>
      <c r="D7" s="236"/>
      <c r="E7" s="236"/>
      <c r="F7" s="237"/>
      <c r="G7" s="89"/>
      <c r="H7" s="232" t="s">
        <v>31</v>
      </c>
      <c r="I7" s="233"/>
      <c r="J7" s="233"/>
      <c r="K7" s="234"/>
      <c r="L7" s="89"/>
    </row>
    <row r="8" spans="1:12" ht="12.75">
      <c r="A8" s="89"/>
      <c r="B8" s="150"/>
      <c r="C8" s="238" t="s">
        <v>20</v>
      </c>
      <c r="D8" s="239"/>
      <c r="E8" s="238" t="s">
        <v>27</v>
      </c>
      <c r="F8" s="240"/>
      <c r="G8" s="89"/>
      <c r="H8" s="241" t="s">
        <v>20</v>
      </c>
      <c r="I8" s="242"/>
      <c r="J8" s="243" t="s">
        <v>27</v>
      </c>
      <c r="K8" s="244"/>
      <c r="L8" s="89"/>
    </row>
    <row r="9" spans="1:12" s="157" customFormat="1" ht="15.75">
      <c r="A9" s="151"/>
      <c r="B9" s="152" t="s">
        <v>0</v>
      </c>
      <c r="C9" s="153" t="s">
        <v>29</v>
      </c>
      <c r="D9" s="154" t="s">
        <v>30</v>
      </c>
      <c r="E9" s="153" t="s">
        <v>44</v>
      </c>
      <c r="F9" s="155" t="s">
        <v>30</v>
      </c>
      <c r="G9" s="151"/>
      <c r="H9" s="156" t="s">
        <v>29</v>
      </c>
      <c r="I9" s="154" t="s">
        <v>30</v>
      </c>
      <c r="J9" s="153" t="s">
        <v>44</v>
      </c>
      <c r="K9" s="155" t="s">
        <v>30</v>
      </c>
      <c r="L9" s="151"/>
    </row>
    <row r="10" spans="1:12" ht="6" customHeight="1">
      <c r="A10" s="89"/>
      <c r="B10" s="158"/>
      <c r="C10" s="159"/>
      <c r="D10" s="160"/>
      <c r="E10" s="159"/>
      <c r="F10" s="161"/>
      <c r="G10" s="89"/>
      <c r="H10" s="162"/>
      <c r="I10" s="160"/>
      <c r="J10" s="159"/>
      <c r="K10" s="161"/>
      <c r="L10" s="89"/>
    </row>
    <row r="11" spans="1:12" ht="12.75">
      <c r="A11" s="89"/>
      <c r="B11" s="227">
        <v>37257</v>
      </c>
      <c r="C11" s="228">
        <v>7.99</v>
      </c>
      <c r="D11" s="229">
        <v>3467.4</v>
      </c>
      <c r="E11" s="228">
        <v>67.26</v>
      </c>
      <c r="F11" s="230">
        <v>5016</v>
      </c>
      <c r="G11" s="163"/>
      <c r="H11" s="164">
        <f>C11*1.245</f>
        <v>9.947550000000001</v>
      </c>
      <c r="I11" s="165">
        <f>D11*1.245</f>
        <v>4316.9130000000005</v>
      </c>
      <c r="J11" s="166">
        <f>E11*1.245</f>
        <v>83.73870000000001</v>
      </c>
      <c r="K11" s="167">
        <f>F11*1.245</f>
        <v>6244.920000000001</v>
      </c>
      <c r="L11" s="89"/>
    </row>
    <row r="12" spans="1:12" ht="12.75">
      <c r="A12" s="89"/>
      <c r="B12" s="176"/>
      <c r="C12" s="177"/>
      <c r="D12" s="178"/>
      <c r="E12" s="177"/>
      <c r="F12" s="179"/>
      <c r="G12" s="163"/>
      <c r="H12" s="164">
        <f aca="true" t="shared" si="0" ref="H12:H49">C12*1.245</f>
        <v>0</v>
      </c>
      <c r="I12" s="165">
        <f aca="true" t="shared" si="1" ref="I12:I49">D12*1.245</f>
        <v>0</v>
      </c>
      <c r="J12" s="166">
        <f aca="true" t="shared" si="2" ref="J12:J49">E12*1.245</f>
        <v>0</v>
      </c>
      <c r="K12" s="167">
        <f aca="true" t="shared" si="3" ref="K12:K49">F12*1.245</f>
        <v>0</v>
      </c>
      <c r="L12" s="89"/>
    </row>
    <row r="13" spans="1:12" ht="12.75">
      <c r="A13" s="89"/>
      <c r="B13" s="176"/>
      <c r="C13" s="177"/>
      <c r="D13" s="178"/>
      <c r="E13" s="177"/>
      <c r="F13" s="179"/>
      <c r="G13" s="163"/>
      <c r="H13" s="164">
        <f t="shared" si="0"/>
        <v>0</v>
      </c>
      <c r="I13" s="165">
        <f t="shared" si="1"/>
        <v>0</v>
      </c>
      <c r="J13" s="166">
        <f t="shared" si="2"/>
        <v>0</v>
      </c>
      <c r="K13" s="167">
        <f t="shared" si="3"/>
        <v>0</v>
      </c>
      <c r="L13" s="89"/>
    </row>
    <row r="14" spans="1:12" ht="12.75">
      <c r="A14" s="89"/>
      <c r="B14" s="176"/>
      <c r="C14" s="177"/>
      <c r="D14" s="178"/>
      <c r="E14" s="177"/>
      <c r="F14" s="179"/>
      <c r="G14" s="163"/>
      <c r="H14" s="164">
        <f t="shared" si="0"/>
        <v>0</v>
      </c>
      <c r="I14" s="165">
        <f t="shared" si="1"/>
        <v>0</v>
      </c>
      <c r="J14" s="166">
        <f t="shared" si="2"/>
        <v>0</v>
      </c>
      <c r="K14" s="167">
        <f t="shared" si="3"/>
        <v>0</v>
      </c>
      <c r="L14" s="89"/>
    </row>
    <row r="15" spans="1:12" ht="12.75">
      <c r="A15" s="89"/>
      <c r="B15" s="176"/>
      <c r="C15" s="177"/>
      <c r="D15" s="178"/>
      <c r="E15" s="177"/>
      <c r="F15" s="179"/>
      <c r="G15" s="163"/>
      <c r="H15" s="164">
        <f t="shared" si="0"/>
        <v>0</v>
      </c>
      <c r="I15" s="165">
        <f t="shared" si="1"/>
        <v>0</v>
      </c>
      <c r="J15" s="166">
        <f t="shared" si="2"/>
        <v>0</v>
      </c>
      <c r="K15" s="167">
        <f t="shared" si="3"/>
        <v>0</v>
      </c>
      <c r="L15" s="89"/>
    </row>
    <row r="16" spans="1:12" ht="12.75">
      <c r="A16" s="89"/>
      <c r="B16" s="176"/>
      <c r="C16" s="177"/>
      <c r="D16" s="178"/>
      <c r="E16" s="177"/>
      <c r="F16" s="179"/>
      <c r="G16" s="163"/>
      <c r="H16" s="164">
        <f t="shared" si="0"/>
        <v>0</v>
      </c>
      <c r="I16" s="165">
        <f t="shared" si="1"/>
        <v>0</v>
      </c>
      <c r="J16" s="166">
        <f t="shared" si="2"/>
        <v>0</v>
      </c>
      <c r="K16" s="167">
        <f t="shared" si="3"/>
        <v>0</v>
      </c>
      <c r="L16" s="89"/>
    </row>
    <row r="17" spans="1:12" ht="12.75">
      <c r="A17" s="89"/>
      <c r="B17" s="176"/>
      <c r="C17" s="177"/>
      <c r="D17" s="178"/>
      <c r="E17" s="177"/>
      <c r="F17" s="179"/>
      <c r="G17" s="163"/>
      <c r="H17" s="164">
        <f t="shared" si="0"/>
        <v>0</v>
      </c>
      <c r="I17" s="165">
        <f t="shared" si="1"/>
        <v>0</v>
      </c>
      <c r="J17" s="166">
        <f t="shared" si="2"/>
        <v>0</v>
      </c>
      <c r="K17" s="167">
        <f t="shared" si="3"/>
        <v>0</v>
      </c>
      <c r="L17" s="89"/>
    </row>
    <row r="18" spans="1:12" ht="12.75">
      <c r="A18" s="89"/>
      <c r="B18" s="176"/>
      <c r="C18" s="177"/>
      <c r="D18" s="178"/>
      <c r="E18" s="177"/>
      <c r="F18" s="179"/>
      <c r="G18" s="163"/>
      <c r="H18" s="164">
        <f t="shared" si="0"/>
        <v>0</v>
      </c>
      <c r="I18" s="165">
        <f t="shared" si="1"/>
        <v>0</v>
      </c>
      <c r="J18" s="166">
        <f t="shared" si="2"/>
        <v>0</v>
      </c>
      <c r="K18" s="167">
        <f t="shared" si="3"/>
        <v>0</v>
      </c>
      <c r="L18" s="89"/>
    </row>
    <row r="19" spans="1:12" ht="12.75">
      <c r="A19" s="89"/>
      <c r="B19" s="176"/>
      <c r="C19" s="177"/>
      <c r="D19" s="178"/>
      <c r="E19" s="177"/>
      <c r="F19" s="179"/>
      <c r="G19" s="163"/>
      <c r="H19" s="164">
        <f t="shared" si="0"/>
        <v>0</v>
      </c>
      <c r="I19" s="165">
        <f t="shared" si="1"/>
        <v>0</v>
      </c>
      <c r="J19" s="166">
        <f t="shared" si="2"/>
        <v>0</v>
      </c>
      <c r="K19" s="167">
        <f t="shared" si="3"/>
        <v>0</v>
      </c>
      <c r="L19" s="89"/>
    </row>
    <row r="20" spans="1:12" ht="12.75">
      <c r="A20" s="89"/>
      <c r="B20" s="176"/>
      <c r="C20" s="177"/>
      <c r="D20" s="178"/>
      <c r="E20" s="177"/>
      <c r="F20" s="179"/>
      <c r="G20" s="163"/>
      <c r="H20" s="164">
        <f t="shared" si="0"/>
        <v>0</v>
      </c>
      <c r="I20" s="165">
        <f t="shared" si="1"/>
        <v>0</v>
      </c>
      <c r="J20" s="166">
        <f t="shared" si="2"/>
        <v>0</v>
      </c>
      <c r="K20" s="167">
        <f t="shared" si="3"/>
        <v>0</v>
      </c>
      <c r="L20" s="89"/>
    </row>
    <row r="21" spans="1:12" ht="12.75">
      <c r="A21" s="89"/>
      <c r="B21" s="176"/>
      <c r="C21" s="177"/>
      <c r="D21" s="178"/>
      <c r="E21" s="177"/>
      <c r="F21" s="179"/>
      <c r="G21" s="163"/>
      <c r="H21" s="164">
        <f t="shared" si="0"/>
        <v>0</v>
      </c>
      <c r="I21" s="165">
        <f t="shared" si="1"/>
        <v>0</v>
      </c>
      <c r="J21" s="166">
        <f t="shared" si="2"/>
        <v>0</v>
      </c>
      <c r="K21" s="167">
        <f t="shared" si="3"/>
        <v>0</v>
      </c>
      <c r="L21" s="89"/>
    </row>
    <row r="22" spans="1:12" ht="12.75">
      <c r="A22" s="89"/>
      <c r="B22" s="176"/>
      <c r="C22" s="177"/>
      <c r="D22" s="178"/>
      <c r="E22" s="177"/>
      <c r="F22" s="179"/>
      <c r="G22" s="163"/>
      <c r="H22" s="164">
        <f t="shared" si="0"/>
        <v>0</v>
      </c>
      <c r="I22" s="165">
        <f t="shared" si="1"/>
        <v>0</v>
      </c>
      <c r="J22" s="166">
        <f t="shared" si="2"/>
        <v>0</v>
      </c>
      <c r="K22" s="167">
        <f t="shared" si="3"/>
        <v>0</v>
      </c>
      <c r="L22" s="89"/>
    </row>
    <row r="23" spans="1:12" ht="12.75">
      <c r="A23" s="89"/>
      <c r="B23" s="176"/>
      <c r="C23" s="177"/>
      <c r="D23" s="178"/>
      <c r="E23" s="177"/>
      <c r="F23" s="179"/>
      <c r="G23" s="163"/>
      <c r="H23" s="164">
        <f t="shared" si="0"/>
        <v>0</v>
      </c>
      <c r="I23" s="165">
        <f t="shared" si="1"/>
        <v>0</v>
      </c>
      <c r="J23" s="166">
        <f t="shared" si="2"/>
        <v>0</v>
      </c>
      <c r="K23" s="167">
        <f t="shared" si="3"/>
        <v>0</v>
      </c>
      <c r="L23" s="89"/>
    </row>
    <row r="24" spans="1:12" ht="12.75">
      <c r="A24" s="89"/>
      <c r="B24" s="176"/>
      <c r="C24" s="177"/>
      <c r="D24" s="178"/>
      <c r="E24" s="177"/>
      <c r="F24" s="179"/>
      <c r="G24" s="163"/>
      <c r="H24" s="164">
        <f t="shared" si="0"/>
        <v>0</v>
      </c>
      <c r="I24" s="165">
        <f t="shared" si="1"/>
        <v>0</v>
      </c>
      <c r="J24" s="166">
        <f t="shared" si="2"/>
        <v>0</v>
      </c>
      <c r="K24" s="167">
        <f t="shared" si="3"/>
        <v>0</v>
      </c>
      <c r="L24" s="89"/>
    </row>
    <row r="25" spans="1:12" ht="12.75">
      <c r="A25" s="89"/>
      <c r="B25" s="176"/>
      <c r="C25" s="177"/>
      <c r="D25" s="178"/>
      <c r="E25" s="177"/>
      <c r="F25" s="179"/>
      <c r="G25" s="163"/>
      <c r="H25" s="164">
        <f t="shared" si="0"/>
        <v>0</v>
      </c>
      <c r="I25" s="165">
        <f t="shared" si="1"/>
        <v>0</v>
      </c>
      <c r="J25" s="166">
        <f t="shared" si="2"/>
        <v>0</v>
      </c>
      <c r="K25" s="167">
        <f t="shared" si="3"/>
        <v>0</v>
      </c>
      <c r="L25" s="89"/>
    </row>
    <row r="26" spans="1:12" ht="12.75">
      <c r="A26" s="89"/>
      <c r="B26" s="176"/>
      <c r="C26" s="177"/>
      <c r="D26" s="178"/>
      <c r="E26" s="177"/>
      <c r="F26" s="179"/>
      <c r="G26" s="163"/>
      <c r="H26" s="164">
        <f t="shared" si="0"/>
        <v>0</v>
      </c>
      <c r="I26" s="165">
        <f t="shared" si="1"/>
        <v>0</v>
      </c>
      <c r="J26" s="166">
        <f t="shared" si="2"/>
        <v>0</v>
      </c>
      <c r="K26" s="167">
        <f t="shared" si="3"/>
        <v>0</v>
      </c>
      <c r="L26" s="89"/>
    </row>
    <row r="27" spans="1:12" ht="12.75">
      <c r="A27" s="89"/>
      <c r="B27" s="176"/>
      <c r="C27" s="177"/>
      <c r="D27" s="178"/>
      <c r="E27" s="177"/>
      <c r="F27" s="179"/>
      <c r="G27" s="163"/>
      <c r="H27" s="164">
        <f t="shared" si="0"/>
        <v>0</v>
      </c>
      <c r="I27" s="165">
        <f t="shared" si="1"/>
        <v>0</v>
      </c>
      <c r="J27" s="166">
        <f t="shared" si="2"/>
        <v>0</v>
      </c>
      <c r="K27" s="167">
        <f t="shared" si="3"/>
        <v>0</v>
      </c>
      <c r="L27" s="89"/>
    </row>
    <row r="28" spans="1:12" ht="12.75">
      <c r="A28" s="89"/>
      <c r="B28" s="176"/>
      <c r="C28" s="177"/>
      <c r="D28" s="178"/>
      <c r="E28" s="177"/>
      <c r="F28" s="179"/>
      <c r="G28" s="163"/>
      <c r="H28" s="164">
        <f t="shared" si="0"/>
        <v>0</v>
      </c>
      <c r="I28" s="165">
        <f t="shared" si="1"/>
        <v>0</v>
      </c>
      <c r="J28" s="166">
        <f t="shared" si="2"/>
        <v>0</v>
      </c>
      <c r="K28" s="167">
        <f t="shared" si="3"/>
        <v>0</v>
      </c>
      <c r="L28" s="89"/>
    </row>
    <row r="29" spans="1:12" ht="12.75">
      <c r="A29" s="89"/>
      <c r="B29" s="176"/>
      <c r="C29" s="177"/>
      <c r="D29" s="178"/>
      <c r="E29" s="177"/>
      <c r="F29" s="179"/>
      <c r="G29" s="163"/>
      <c r="H29" s="164">
        <f t="shared" si="0"/>
        <v>0</v>
      </c>
      <c r="I29" s="165">
        <f t="shared" si="1"/>
        <v>0</v>
      </c>
      <c r="J29" s="166">
        <f t="shared" si="2"/>
        <v>0</v>
      </c>
      <c r="K29" s="167">
        <f t="shared" si="3"/>
        <v>0</v>
      </c>
      <c r="L29" s="89"/>
    </row>
    <row r="30" spans="1:12" ht="12.75">
      <c r="A30" s="89"/>
      <c r="B30" s="176"/>
      <c r="C30" s="177"/>
      <c r="D30" s="178"/>
      <c r="E30" s="177"/>
      <c r="F30" s="179"/>
      <c r="G30" s="163"/>
      <c r="H30" s="164">
        <f t="shared" si="0"/>
        <v>0</v>
      </c>
      <c r="I30" s="165">
        <f t="shared" si="1"/>
        <v>0</v>
      </c>
      <c r="J30" s="166">
        <f t="shared" si="2"/>
        <v>0</v>
      </c>
      <c r="K30" s="167">
        <f t="shared" si="3"/>
        <v>0</v>
      </c>
      <c r="L30" s="89"/>
    </row>
    <row r="31" spans="1:12" ht="12.75">
      <c r="A31" s="89"/>
      <c r="B31" s="176"/>
      <c r="C31" s="177"/>
      <c r="D31" s="178"/>
      <c r="E31" s="177"/>
      <c r="F31" s="179"/>
      <c r="G31" s="163"/>
      <c r="H31" s="164">
        <f t="shared" si="0"/>
        <v>0</v>
      </c>
      <c r="I31" s="165">
        <f t="shared" si="1"/>
        <v>0</v>
      </c>
      <c r="J31" s="166">
        <f t="shared" si="2"/>
        <v>0</v>
      </c>
      <c r="K31" s="167">
        <f t="shared" si="3"/>
        <v>0</v>
      </c>
      <c r="L31" s="89"/>
    </row>
    <row r="32" spans="1:12" ht="12.75">
      <c r="A32" s="89"/>
      <c r="B32" s="176"/>
      <c r="C32" s="177"/>
      <c r="D32" s="178"/>
      <c r="E32" s="177"/>
      <c r="F32" s="179"/>
      <c r="G32" s="163"/>
      <c r="H32" s="164">
        <f t="shared" si="0"/>
        <v>0</v>
      </c>
      <c r="I32" s="165">
        <f t="shared" si="1"/>
        <v>0</v>
      </c>
      <c r="J32" s="166">
        <f t="shared" si="2"/>
        <v>0</v>
      </c>
      <c r="K32" s="167">
        <f t="shared" si="3"/>
        <v>0</v>
      </c>
      <c r="L32" s="89"/>
    </row>
    <row r="33" spans="1:12" ht="12.75">
      <c r="A33" s="89"/>
      <c r="B33" s="176"/>
      <c r="C33" s="177"/>
      <c r="D33" s="178"/>
      <c r="E33" s="177"/>
      <c r="F33" s="179"/>
      <c r="G33" s="163"/>
      <c r="H33" s="164">
        <f t="shared" si="0"/>
        <v>0</v>
      </c>
      <c r="I33" s="165">
        <f t="shared" si="1"/>
        <v>0</v>
      </c>
      <c r="J33" s="166">
        <f t="shared" si="2"/>
        <v>0</v>
      </c>
      <c r="K33" s="167">
        <f t="shared" si="3"/>
        <v>0</v>
      </c>
      <c r="L33" s="89"/>
    </row>
    <row r="34" spans="1:12" ht="12.75">
      <c r="A34" s="89"/>
      <c r="B34" s="176"/>
      <c r="C34" s="177"/>
      <c r="D34" s="178"/>
      <c r="E34" s="177"/>
      <c r="F34" s="179"/>
      <c r="G34" s="163"/>
      <c r="H34" s="164">
        <f t="shared" si="0"/>
        <v>0</v>
      </c>
      <c r="I34" s="165">
        <f t="shared" si="1"/>
        <v>0</v>
      </c>
      <c r="J34" s="166">
        <f t="shared" si="2"/>
        <v>0</v>
      </c>
      <c r="K34" s="167">
        <f t="shared" si="3"/>
        <v>0</v>
      </c>
      <c r="L34" s="89"/>
    </row>
    <row r="35" spans="1:12" ht="12.75">
      <c r="A35" s="89"/>
      <c r="B35" s="176"/>
      <c r="C35" s="177"/>
      <c r="D35" s="178"/>
      <c r="E35" s="177"/>
      <c r="F35" s="179"/>
      <c r="G35" s="163"/>
      <c r="H35" s="164">
        <f t="shared" si="0"/>
        <v>0</v>
      </c>
      <c r="I35" s="165">
        <f t="shared" si="1"/>
        <v>0</v>
      </c>
      <c r="J35" s="166">
        <f t="shared" si="2"/>
        <v>0</v>
      </c>
      <c r="K35" s="167">
        <f t="shared" si="3"/>
        <v>0</v>
      </c>
      <c r="L35" s="89"/>
    </row>
    <row r="36" spans="1:12" ht="12.75">
      <c r="A36" s="89"/>
      <c r="B36" s="176"/>
      <c r="C36" s="177"/>
      <c r="D36" s="178"/>
      <c r="E36" s="177"/>
      <c r="F36" s="179"/>
      <c r="G36" s="163"/>
      <c r="H36" s="164">
        <f t="shared" si="0"/>
        <v>0</v>
      </c>
      <c r="I36" s="165">
        <f t="shared" si="1"/>
        <v>0</v>
      </c>
      <c r="J36" s="166">
        <f t="shared" si="2"/>
        <v>0</v>
      </c>
      <c r="K36" s="167">
        <f t="shared" si="3"/>
        <v>0</v>
      </c>
      <c r="L36" s="89"/>
    </row>
    <row r="37" spans="1:12" ht="12.75">
      <c r="A37" s="89"/>
      <c r="B37" s="176"/>
      <c r="C37" s="177"/>
      <c r="D37" s="178"/>
      <c r="E37" s="177"/>
      <c r="F37" s="179"/>
      <c r="G37" s="163"/>
      <c r="H37" s="164">
        <f t="shared" si="0"/>
        <v>0</v>
      </c>
      <c r="I37" s="165">
        <f t="shared" si="1"/>
        <v>0</v>
      </c>
      <c r="J37" s="166">
        <f t="shared" si="2"/>
        <v>0</v>
      </c>
      <c r="K37" s="167">
        <f t="shared" si="3"/>
        <v>0</v>
      </c>
      <c r="L37" s="89"/>
    </row>
    <row r="38" spans="1:12" ht="12.75">
      <c r="A38" s="89"/>
      <c r="B38" s="176"/>
      <c r="C38" s="177"/>
      <c r="D38" s="178"/>
      <c r="E38" s="177"/>
      <c r="F38" s="179"/>
      <c r="G38" s="163"/>
      <c r="H38" s="164">
        <f t="shared" si="0"/>
        <v>0</v>
      </c>
      <c r="I38" s="165">
        <f t="shared" si="1"/>
        <v>0</v>
      </c>
      <c r="J38" s="166">
        <f t="shared" si="2"/>
        <v>0</v>
      </c>
      <c r="K38" s="167">
        <f t="shared" si="3"/>
        <v>0</v>
      </c>
      <c r="L38" s="89"/>
    </row>
    <row r="39" spans="1:12" ht="12.75">
      <c r="A39" s="89"/>
      <c r="B39" s="176"/>
      <c r="C39" s="177"/>
      <c r="D39" s="178"/>
      <c r="E39" s="177"/>
      <c r="F39" s="179"/>
      <c r="G39" s="163"/>
      <c r="H39" s="164">
        <f t="shared" si="0"/>
        <v>0</v>
      </c>
      <c r="I39" s="165">
        <f t="shared" si="1"/>
        <v>0</v>
      </c>
      <c r="J39" s="166">
        <f t="shared" si="2"/>
        <v>0</v>
      </c>
      <c r="K39" s="167">
        <f t="shared" si="3"/>
        <v>0</v>
      </c>
      <c r="L39" s="89"/>
    </row>
    <row r="40" spans="1:12" ht="12.75">
      <c r="A40" s="89"/>
      <c r="B40" s="176"/>
      <c r="C40" s="177"/>
      <c r="D40" s="178"/>
      <c r="E40" s="177"/>
      <c r="F40" s="179"/>
      <c r="G40" s="163"/>
      <c r="H40" s="164">
        <f t="shared" si="0"/>
        <v>0</v>
      </c>
      <c r="I40" s="165">
        <f t="shared" si="1"/>
        <v>0</v>
      </c>
      <c r="J40" s="166">
        <f t="shared" si="2"/>
        <v>0</v>
      </c>
      <c r="K40" s="167">
        <f t="shared" si="3"/>
        <v>0</v>
      </c>
      <c r="L40" s="89"/>
    </row>
    <row r="41" spans="1:12" ht="12.75">
      <c r="A41" s="89"/>
      <c r="B41" s="176"/>
      <c r="C41" s="177"/>
      <c r="D41" s="178"/>
      <c r="E41" s="177"/>
      <c r="F41" s="179"/>
      <c r="G41" s="163"/>
      <c r="H41" s="164">
        <f t="shared" si="0"/>
        <v>0</v>
      </c>
      <c r="I41" s="165">
        <f t="shared" si="1"/>
        <v>0</v>
      </c>
      <c r="J41" s="166">
        <f t="shared" si="2"/>
        <v>0</v>
      </c>
      <c r="K41" s="167">
        <f t="shared" si="3"/>
        <v>0</v>
      </c>
      <c r="L41" s="89"/>
    </row>
    <row r="42" spans="1:12" ht="12.75">
      <c r="A42" s="89"/>
      <c r="B42" s="176"/>
      <c r="C42" s="177"/>
      <c r="D42" s="178"/>
      <c r="E42" s="177"/>
      <c r="F42" s="179"/>
      <c r="G42" s="163"/>
      <c r="H42" s="164">
        <f t="shared" si="0"/>
        <v>0</v>
      </c>
      <c r="I42" s="165">
        <f t="shared" si="1"/>
        <v>0</v>
      </c>
      <c r="J42" s="166">
        <f t="shared" si="2"/>
        <v>0</v>
      </c>
      <c r="K42" s="167">
        <f t="shared" si="3"/>
        <v>0</v>
      </c>
      <c r="L42" s="89"/>
    </row>
    <row r="43" spans="1:12" ht="12.75">
      <c r="A43" s="89"/>
      <c r="B43" s="176"/>
      <c r="C43" s="177"/>
      <c r="D43" s="178"/>
      <c r="E43" s="177"/>
      <c r="F43" s="179"/>
      <c r="G43" s="163"/>
      <c r="H43" s="164">
        <f t="shared" si="0"/>
        <v>0</v>
      </c>
      <c r="I43" s="165">
        <f t="shared" si="1"/>
        <v>0</v>
      </c>
      <c r="J43" s="166">
        <f t="shared" si="2"/>
        <v>0</v>
      </c>
      <c r="K43" s="167">
        <f t="shared" si="3"/>
        <v>0</v>
      </c>
      <c r="L43" s="89"/>
    </row>
    <row r="44" spans="1:12" ht="12.75">
      <c r="A44" s="89"/>
      <c r="B44" s="176"/>
      <c r="C44" s="177"/>
      <c r="D44" s="178"/>
      <c r="E44" s="177"/>
      <c r="F44" s="179"/>
      <c r="G44" s="163"/>
      <c r="H44" s="164">
        <f t="shared" si="0"/>
        <v>0</v>
      </c>
      <c r="I44" s="165">
        <f t="shared" si="1"/>
        <v>0</v>
      </c>
      <c r="J44" s="166">
        <f t="shared" si="2"/>
        <v>0</v>
      </c>
      <c r="K44" s="167">
        <f t="shared" si="3"/>
        <v>0</v>
      </c>
      <c r="L44" s="89"/>
    </row>
    <row r="45" spans="1:12" ht="12.75">
      <c r="A45" s="89"/>
      <c r="B45" s="176"/>
      <c r="C45" s="177"/>
      <c r="D45" s="178"/>
      <c r="E45" s="177"/>
      <c r="F45" s="179"/>
      <c r="G45" s="163"/>
      <c r="H45" s="164">
        <f t="shared" si="0"/>
        <v>0</v>
      </c>
      <c r="I45" s="165">
        <f t="shared" si="1"/>
        <v>0</v>
      </c>
      <c r="J45" s="166">
        <f t="shared" si="2"/>
        <v>0</v>
      </c>
      <c r="K45" s="167">
        <f t="shared" si="3"/>
        <v>0</v>
      </c>
      <c r="L45" s="89"/>
    </row>
    <row r="46" spans="1:12" ht="12.75">
      <c r="A46" s="89"/>
      <c r="B46" s="176"/>
      <c r="C46" s="177"/>
      <c r="D46" s="178"/>
      <c r="E46" s="177"/>
      <c r="F46" s="179"/>
      <c r="G46" s="163"/>
      <c r="H46" s="164">
        <f t="shared" si="0"/>
        <v>0</v>
      </c>
      <c r="I46" s="165">
        <f t="shared" si="1"/>
        <v>0</v>
      </c>
      <c r="J46" s="166">
        <f t="shared" si="2"/>
        <v>0</v>
      </c>
      <c r="K46" s="167">
        <f t="shared" si="3"/>
        <v>0</v>
      </c>
      <c r="L46" s="89"/>
    </row>
    <row r="47" spans="1:12" ht="12.75">
      <c r="A47" s="89"/>
      <c r="B47" s="176"/>
      <c r="C47" s="177"/>
      <c r="D47" s="178"/>
      <c r="E47" s="177"/>
      <c r="F47" s="179"/>
      <c r="G47" s="163"/>
      <c r="H47" s="164">
        <f t="shared" si="0"/>
        <v>0</v>
      </c>
      <c r="I47" s="165">
        <f t="shared" si="1"/>
        <v>0</v>
      </c>
      <c r="J47" s="166">
        <f t="shared" si="2"/>
        <v>0</v>
      </c>
      <c r="K47" s="167">
        <f t="shared" si="3"/>
        <v>0</v>
      </c>
      <c r="L47" s="89"/>
    </row>
    <row r="48" spans="1:12" ht="12.75">
      <c r="A48" s="89"/>
      <c r="B48" s="176"/>
      <c r="C48" s="177"/>
      <c r="D48" s="178"/>
      <c r="E48" s="177"/>
      <c r="F48" s="179"/>
      <c r="G48" s="163"/>
      <c r="H48" s="164">
        <f t="shared" si="0"/>
        <v>0</v>
      </c>
      <c r="I48" s="165">
        <f t="shared" si="1"/>
        <v>0</v>
      </c>
      <c r="J48" s="166">
        <f t="shared" si="2"/>
        <v>0</v>
      </c>
      <c r="K48" s="167">
        <f t="shared" si="3"/>
        <v>0</v>
      </c>
      <c r="L48" s="89"/>
    </row>
    <row r="49" spans="1:12" ht="13.5" thickBot="1">
      <c r="A49" s="89"/>
      <c r="B49" s="180"/>
      <c r="C49" s="181"/>
      <c r="D49" s="182"/>
      <c r="E49" s="181"/>
      <c r="F49" s="183"/>
      <c r="G49" s="163"/>
      <c r="H49" s="168">
        <f t="shared" si="0"/>
        <v>0</v>
      </c>
      <c r="I49" s="169">
        <f t="shared" si="1"/>
        <v>0</v>
      </c>
      <c r="J49" s="170">
        <f t="shared" si="2"/>
        <v>0</v>
      </c>
      <c r="K49" s="171">
        <f t="shared" si="3"/>
        <v>0</v>
      </c>
      <c r="L49" s="89"/>
    </row>
    <row r="50" spans="1:12" ht="12.75">
      <c r="A50" s="89"/>
      <c r="B50" s="172"/>
      <c r="C50" s="103"/>
      <c r="D50" s="103"/>
      <c r="E50" s="103"/>
      <c r="F50" s="103"/>
      <c r="G50" s="89"/>
      <c r="H50" s="148"/>
      <c r="I50" s="149"/>
      <c r="J50" s="149"/>
      <c r="K50" s="149"/>
      <c r="L50" s="89"/>
    </row>
    <row r="51" spans="1:12" ht="12.75">
      <c r="A51" s="89"/>
      <c r="B51" s="172"/>
      <c r="C51" s="103"/>
      <c r="D51" s="103"/>
      <c r="E51" s="103"/>
      <c r="F51" s="103"/>
      <c r="G51" s="89"/>
      <c r="H51" s="173"/>
      <c r="I51" s="95"/>
      <c r="J51" s="95"/>
      <c r="K51" s="95"/>
      <c r="L51" s="89"/>
    </row>
    <row r="52" spans="1:12" ht="12.75">
      <c r="A52" s="89"/>
      <c r="B52" s="172"/>
      <c r="C52" s="103"/>
      <c r="D52" s="103"/>
      <c r="E52" s="103"/>
      <c r="F52" s="103"/>
      <c r="G52" s="89"/>
      <c r="H52" s="173"/>
      <c r="I52" s="95"/>
      <c r="J52" s="95"/>
      <c r="K52" s="95"/>
      <c r="L52" s="89"/>
    </row>
    <row r="53" spans="1:12" ht="12.75">
      <c r="A53" s="89"/>
      <c r="B53" s="172"/>
      <c r="C53" s="103"/>
      <c r="D53" s="103"/>
      <c r="E53" s="103"/>
      <c r="F53" s="103"/>
      <c r="G53" s="89"/>
      <c r="H53" s="173"/>
      <c r="I53" s="95"/>
      <c r="J53" s="95"/>
      <c r="K53" s="95"/>
      <c r="L53" s="89"/>
    </row>
    <row r="54" spans="1:12" ht="12.75">
      <c r="A54" s="89"/>
      <c r="B54" s="172"/>
      <c r="C54" s="103"/>
      <c r="D54" s="103"/>
      <c r="E54" s="103"/>
      <c r="F54" s="103"/>
      <c r="G54" s="89"/>
      <c r="H54" s="173"/>
      <c r="I54" s="95"/>
      <c r="J54" s="95"/>
      <c r="K54" s="95"/>
      <c r="L54" s="89"/>
    </row>
    <row r="55" spans="1:12" ht="12.75">
      <c r="A55" s="89"/>
      <c r="B55" s="172"/>
      <c r="C55" s="103"/>
      <c r="D55" s="103"/>
      <c r="E55" s="103"/>
      <c r="F55" s="103"/>
      <c r="G55" s="89"/>
      <c r="H55" s="173"/>
      <c r="I55" s="95"/>
      <c r="J55" s="95"/>
      <c r="K55" s="95"/>
      <c r="L55" s="89"/>
    </row>
    <row r="56" spans="1:12" ht="12.75">
      <c r="A56" s="89"/>
      <c r="B56" s="172"/>
      <c r="C56" s="103"/>
      <c r="D56" s="103"/>
      <c r="E56" s="103"/>
      <c r="F56" s="103"/>
      <c r="G56" s="89"/>
      <c r="H56" s="173"/>
      <c r="I56" s="95"/>
      <c r="J56" s="95"/>
      <c r="K56" s="95"/>
      <c r="L56" s="89"/>
    </row>
    <row r="57" spans="1:12" ht="12.75">
      <c r="A57" s="89"/>
      <c r="B57" s="172"/>
      <c r="C57" s="103"/>
      <c r="D57" s="103"/>
      <c r="E57" s="103"/>
      <c r="F57" s="103"/>
      <c r="G57" s="89"/>
      <c r="H57" s="173"/>
      <c r="I57" s="95"/>
      <c r="J57" s="95"/>
      <c r="K57" s="95"/>
      <c r="L57" s="89"/>
    </row>
    <row r="58" spans="1:12" ht="12.75">
      <c r="A58" s="89"/>
      <c r="B58" s="172"/>
      <c r="C58" s="103"/>
      <c r="D58" s="103"/>
      <c r="E58" s="103"/>
      <c r="F58" s="103"/>
      <c r="G58" s="89"/>
      <c r="H58" s="173"/>
      <c r="I58" s="95"/>
      <c r="J58" s="95"/>
      <c r="K58" s="95"/>
      <c r="L58" s="89"/>
    </row>
    <row r="59" spans="1:12" ht="12.75">
      <c r="A59" s="89"/>
      <c r="B59" s="172"/>
      <c r="C59" s="103"/>
      <c r="D59" s="103"/>
      <c r="E59" s="103"/>
      <c r="F59" s="103"/>
      <c r="G59" s="89"/>
      <c r="H59" s="173"/>
      <c r="I59" s="95"/>
      <c r="J59" s="95"/>
      <c r="K59" s="95"/>
      <c r="L59" s="89"/>
    </row>
    <row r="60" spans="2:6" ht="12.75">
      <c r="B60" s="107"/>
      <c r="C60" s="90"/>
      <c r="D60" s="90"/>
      <c r="E60" s="90"/>
      <c r="F60" s="174"/>
    </row>
    <row r="61" spans="2:6" ht="12.75">
      <c r="B61" s="107"/>
      <c r="C61" s="90"/>
      <c r="D61" s="90"/>
      <c r="E61" s="90"/>
      <c r="F61" s="174"/>
    </row>
    <row r="62" spans="2:6" ht="12.75">
      <c r="B62" s="107"/>
      <c r="C62" s="90"/>
      <c r="D62" s="90"/>
      <c r="E62" s="90"/>
      <c r="F62" s="174"/>
    </row>
    <row r="63" spans="2:6" ht="12.75">
      <c r="B63" s="107"/>
      <c r="C63" s="90"/>
      <c r="D63" s="90"/>
      <c r="E63" s="90"/>
      <c r="F63" s="174"/>
    </row>
    <row r="64" spans="2:6" ht="12.75">
      <c r="B64" s="107"/>
      <c r="C64" s="90"/>
      <c r="D64" s="90"/>
      <c r="E64" s="90"/>
      <c r="F64" s="174"/>
    </row>
    <row r="65" spans="2:6" ht="12.75">
      <c r="B65" s="107"/>
      <c r="C65" s="90"/>
      <c r="D65" s="90"/>
      <c r="E65" s="90"/>
      <c r="F65" s="174"/>
    </row>
    <row r="66" spans="2:6" ht="12.75">
      <c r="B66" s="107"/>
      <c r="C66" s="90"/>
      <c r="D66" s="90"/>
      <c r="E66" s="90"/>
      <c r="F66" s="174"/>
    </row>
    <row r="67" spans="2:6" ht="12.75">
      <c r="B67" s="107"/>
      <c r="C67" s="90"/>
      <c r="D67" s="90"/>
      <c r="E67" s="90"/>
      <c r="F67" s="174"/>
    </row>
    <row r="68" spans="2:6" ht="12.75">
      <c r="B68" s="107"/>
      <c r="C68" s="90"/>
      <c r="D68" s="90"/>
      <c r="E68" s="90"/>
      <c r="F68" s="174"/>
    </row>
    <row r="69" spans="2:6" ht="12.75">
      <c r="B69" s="107"/>
      <c r="C69" s="90"/>
      <c r="D69" s="90"/>
      <c r="E69" s="90"/>
      <c r="F69" s="174"/>
    </row>
  </sheetData>
  <sheetProtection password="D9B3" sheet="1" objects="1" scenarios="1"/>
  <mergeCells count="6">
    <mergeCell ref="H7:K7"/>
    <mergeCell ref="C7:F7"/>
    <mergeCell ref="C8:D8"/>
    <mergeCell ref="E8:F8"/>
    <mergeCell ref="H8:I8"/>
    <mergeCell ref="J8:K8"/>
  </mergeCells>
  <printOptions/>
  <pageMargins left="1.62" right="0.75" top="1" bottom="1" header="0.5" footer="0.5"/>
  <pageSetup fitToHeight="1" fitToWidth="1" orientation="portrait" paperSize="9" r:id="rId2"/>
  <headerFooter alignWithMargins="0">
    <oddFooter>&amp;L&amp;"Times New Roman,Regular"&amp;8Orkuvakinn 
Orkuverð&amp;R&amp;"Times New Roman,Regular"&amp;8Orkuveita Húsavíkur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M121"/>
  <sheetViews>
    <sheetView showRowColHeaders="0" zoomScale="110" zoomScaleNormal="110" workbookViewId="0" topLeftCell="A1">
      <selection activeCell="E25" sqref="E25"/>
    </sheetView>
  </sheetViews>
  <sheetFormatPr defaultColWidth="9.140625" defaultRowHeight="12.75"/>
  <cols>
    <col min="1" max="1" width="7.57421875" style="91" customWidth="1"/>
    <col min="2" max="2" width="3.421875" style="91" customWidth="1"/>
    <col min="3" max="3" width="9.140625" style="111" customWidth="1"/>
    <col min="4" max="4" width="12.28125" style="112" customWidth="1"/>
    <col min="5" max="6" width="9.140625" style="91" customWidth="1"/>
    <col min="7" max="7" width="10.140625" style="91" customWidth="1"/>
    <col min="8" max="16384" width="9.140625" style="91" customWidth="1"/>
  </cols>
  <sheetData>
    <row r="1" spans="1:13" ht="26.25" customHeight="1">
      <c r="A1" s="89"/>
      <c r="B1" s="89"/>
      <c r="C1" s="90"/>
      <c r="D1" s="91"/>
      <c r="E1" s="92"/>
      <c r="F1" s="93"/>
      <c r="G1" s="93"/>
      <c r="H1" s="93"/>
      <c r="I1" s="94"/>
      <c r="J1" s="93"/>
      <c r="K1" s="93"/>
      <c r="L1" s="95"/>
      <c r="M1" s="89"/>
    </row>
    <row r="2" spans="1:13" ht="18" customHeight="1">
      <c r="A2" s="89"/>
      <c r="B2" s="96"/>
      <c r="C2" s="97" t="s">
        <v>54</v>
      </c>
      <c r="D2" s="98"/>
      <c r="E2" s="99"/>
      <c r="F2" s="100"/>
      <c r="G2" s="100"/>
      <c r="H2" s="101"/>
      <c r="I2" s="102"/>
      <c r="J2" s="101"/>
      <c r="K2" s="101"/>
      <c r="L2" s="95"/>
      <c r="M2" s="89"/>
    </row>
    <row r="3" spans="1:13" ht="18" customHeight="1">
      <c r="A3" s="89"/>
      <c r="B3" s="103"/>
      <c r="C3" s="104" t="s">
        <v>55</v>
      </c>
      <c r="D3" s="90"/>
      <c r="E3" s="105"/>
      <c r="F3" s="101"/>
      <c r="G3" s="101"/>
      <c r="H3" s="101"/>
      <c r="I3" s="102"/>
      <c r="J3" s="101"/>
      <c r="K3" s="101"/>
      <c r="L3" s="95"/>
      <c r="M3" s="89"/>
    </row>
    <row r="4" spans="1:13" ht="18" customHeight="1">
      <c r="A4" s="89"/>
      <c r="B4" s="103"/>
      <c r="C4" s="104" t="s">
        <v>56</v>
      </c>
      <c r="D4" s="90"/>
      <c r="E4" s="105"/>
      <c r="F4" s="101"/>
      <c r="G4" s="101"/>
      <c r="H4" s="101"/>
      <c r="I4" s="102"/>
      <c r="J4" s="101"/>
      <c r="K4" s="101"/>
      <c r="L4" s="95"/>
      <c r="M4" s="89"/>
    </row>
    <row r="5" spans="1:13" ht="18" customHeight="1">
      <c r="A5" s="89"/>
      <c r="B5" s="103"/>
      <c r="C5" s="104" t="s">
        <v>63</v>
      </c>
      <c r="D5" s="90"/>
      <c r="E5" s="105"/>
      <c r="F5" s="101"/>
      <c r="G5" s="101"/>
      <c r="H5" s="101"/>
      <c r="I5" s="102"/>
      <c r="J5" s="101"/>
      <c r="K5" s="101"/>
      <c r="L5" s="95"/>
      <c r="M5" s="89"/>
    </row>
    <row r="6" spans="2:7" ht="12.75" customHeight="1">
      <c r="B6" s="90"/>
      <c r="C6" s="106" t="s">
        <v>64</v>
      </c>
      <c r="D6" s="107"/>
      <c r="E6" s="90"/>
      <c r="F6" s="90"/>
      <c r="G6" s="90"/>
    </row>
    <row r="7" spans="2:7" ht="5.25" customHeight="1">
      <c r="B7" s="108"/>
      <c r="C7" s="109"/>
      <c r="D7" s="110"/>
      <c r="E7" s="108"/>
      <c r="F7" s="108"/>
      <c r="G7" s="108"/>
    </row>
    <row r="9" ht="13.5" thickBot="1"/>
    <row r="10" spans="3:6" s="113" customFormat="1" ht="23.25" customHeight="1">
      <c r="C10" s="114"/>
      <c r="D10" s="115" t="s">
        <v>0</v>
      </c>
      <c r="E10" s="116" t="s">
        <v>50</v>
      </c>
      <c r="F10" s="117" t="s">
        <v>50</v>
      </c>
    </row>
    <row r="11" spans="3:6" s="113" customFormat="1" ht="12.75" customHeight="1">
      <c r="C11" s="114"/>
      <c r="D11" s="118" t="s">
        <v>48</v>
      </c>
      <c r="E11" s="119" t="s">
        <v>49</v>
      </c>
      <c r="F11" s="120" t="s">
        <v>49</v>
      </c>
    </row>
    <row r="12" spans="3:6" s="113" customFormat="1" ht="11.25" customHeight="1">
      <c r="C12" s="114"/>
      <c r="D12" s="121" t="s">
        <v>28</v>
      </c>
      <c r="E12" s="122" t="s">
        <v>1</v>
      </c>
      <c r="F12" s="123" t="s">
        <v>16</v>
      </c>
    </row>
    <row r="13" spans="4:6" ht="4.5" customHeight="1">
      <c r="D13" s="124"/>
      <c r="E13" s="125"/>
      <c r="F13" s="126"/>
    </row>
    <row r="14" spans="3:9" ht="12.75">
      <c r="C14" s="127">
        <v>37257</v>
      </c>
      <c r="D14" s="130">
        <v>37257</v>
      </c>
      <c r="E14" s="131"/>
      <c r="F14" s="132"/>
      <c r="I14" s="128"/>
    </row>
    <row r="15" spans="3:9" ht="12.75">
      <c r="C15" s="127">
        <v>37288</v>
      </c>
      <c r="D15" s="130">
        <v>37288</v>
      </c>
      <c r="E15" s="131"/>
      <c r="F15" s="132"/>
      <c r="H15" s="129"/>
      <c r="I15" s="128"/>
    </row>
    <row r="16" spans="3:9" ht="12.75">
      <c r="C16" s="127">
        <v>37316</v>
      </c>
      <c r="D16" s="130">
        <v>37316</v>
      </c>
      <c r="E16" s="131"/>
      <c r="F16" s="132"/>
      <c r="I16" s="128"/>
    </row>
    <row r="17" spans="3:9" ht="12.75">
      <c r="C17" s="127">
        <v>37347</v>
      </c>
      <c r="D17" s="130">
        <v>37347</v>
      </c>
      <c r="E17" s="131"/>
      <c r="F17" s="132"/>
      <c r="I17" s="128"/>
    </row>
    <row r="18" spans="3:9" ht="12.75">
      <c r="C18" s="127">
        <v>37377</v>
      </c>
      <c r="D18" s="130">
        <v>37377</v>
      </c>
      <c r="E18" s="131"/>
      <c r="F18" s="132"/>
      <c r="I18" s="128"/>
    </row>
    <row r="19" spans="3:9" ht="12.75">
      <c r="C19" s="127">
        <v>37408</v>
      </c>
      <c r="D19" s="130">
        <v>37408</v>
      </c>
      <c r="E19" s="131"/>
      <c r="F19" s="132"/>
      <c r="I19" s="128"/>
    </row>
    <row r="20" spans="3:9" ht="12.75">
      <c r="C20" s="127">
        <v>37438</v>
      </c>
      <c r="D20" s="130">
        <v>37438</v>
      </c>
      <c r="E20" s="131"/>
      <c r="F20" s="132"/>
      <c r="I20" s="128"/>
    </row>
    <row r="21" spans="3:9" ht="12.75">
      <c r="C21" s="127">
        <v>37469</v>
      </c>
      <c r="D21" s="130">
        <v>37469</v>
      </c>
      <c r="E21" s="131"/>
      <c r="F21" s="132"/>
      <c r="I21" s="128"/>
    </row>
    <row r="22" spans="3:9" ht="12.75">
      <c r="C22" s="127">
        <v>37500</v>
      </c>
      <c r="D22" s="130">
        <v>37500</v>
      </c>
      <c r="E22" s="131"/>
      <c r="F22" s="132"/>
      <c r="I22" s="128"/>
    </row>
    <row r="23" spans="3:9" ht="12.75">
      <c r="C23" s="127">
        <v>37530</v>
      </c>
      <c r="D23" s="130">
        <v>37533</v>
      </c>
      <c r="E23" s="131"/>
      <c r="F23" s="132"/>
      <c r="I23" s="128"/>
    </row>
    <row r="24" spans="3:9" ht="12.75">
      <c r="C24" s="127">
        <v>37561</v>
      </c>
      <c r="D24" s="130">
        <v>37561</v>
      </c>
      <c r="E24" s="131"/>
      <c r="F24" s="132"/>
      <c r="I24" s="128"/>
    </row>
    <row r="25" spans="3:9" ht="12.75">
      <c r="C25" s="127">
        <v>37591</v>
      </c>
      <c r="D25" s="130">
        <v>37591</v>
      </c>
      <c r="E25" s="131"/>
      <c r="F25" s="132"/>
      <c r="I25" s="128"/>
    </row>
    <row r="26" spans="3:9" ht="12.75">
      <c r="C26" s="127">
        <v>37622</v>
      </c>
      <c r="D26" s="130"/>
      <c r="E26" s="131"/>
      <c r="F26" s="132"/>
      <c r="I26" s="128"/>
    </row>
    <row r="27" spans="3:9" ht="12.75">
      <c r="C27" s="127">
        <v>37653</v>
      </c>
      <c r="D27" s="130"/>
      <c r="E27" s="131"/>
      <c r="F27" s="132"/>
      <c r="I27" s="128"/>
    </row>
    <row r="28" spans="3:9" ht="12.75">
      <c r="C28" s="127">
        <v>37681</v>
      </c>
      <c r="D28" s="130"/>
      <c r="E28" s="131"/>
      <c r="F28" s="132"/>
      <c r="I28" s="128"/>
    </row>
    <row r="29" spans="3:9" ht="12.75">
      <c r="C29" s="127">
        <v>37712</v>
      </c>
      <c r="D29" s="130"/>
      <c r="E29" s="131"/>
      <c r="F29" s="132"/>
      <c r="I29" s="128"/>
    </row>
    <row r="30" spans="3:6" ht="12.75">
      <c r="C30" s="127">
        <v>37742</v>
      </c>
      <c r="D30" s="130"/>
      <c r="E30" s="131"/>
      <c r="F30" s="132"/>
    </row>
    <row r="31" spans="3:6" ht="12.75">
      <c r="C31" s="127">
        <v>37773</v>
      </c>
      <c r="D31" s="130"/>
      <c r="E31" s="131"/>
      <c r="F31" s="132"/>
    </row>
    <row r="32" spans="3:6" ht="12.75">
      <c r="C32" s="127">
        <v>37803</v>
      </c>
      <c r="D32" s="130"/>
      <c r="E32" s="131"/>
      <c r="F32" s="132"/>
    </row>
    <row r="33" spans="3:6" ht="12.75">
      <c r="C33" s="127">
        <v>37834</v>
      </c>
      <c r="D33" s="130"/>
      <c r="E33" s="131"/>
      <c r="F33" s="132"/>
    </row>
    <row r="34" spans="3:6" ht="12.75">
      <c r="C34" s="127">
        <v>37865</v>
      </c>
      <c r="D34" s="130"/>
      <c r="E34" s="131"/>
      <c r="F34" s="132"/>
    </row>
    <row r="35" spans="3:6" ht="12.75">
      <c r="C35" s="127">
        <v>37895</v>
      </c>
      <c r="D35" s="130"/>
      <c r="E35" s="131"/>
      <c r="F35" s="132"/>
    </row>
    <row r="36" spans="3:6" ht="12.75">
      <c r="C36" s="127">
        <v>37926</v>
      </c>
      <c r="D36" s="130"/>
      <c r="E36" s="131"/>
      <c r="F36" s="132"/>
    </row>
    <row r="37" spans="3:6" ht="12.75">
      <c r="C37" s="127">
        <v>37956</v>
      </c>
      <c r="D37" s="130"/>
      <c r="E37" s="131"/>
      <c r="F37" s="132"/>
    </row>
    <row r="38" spans="3:6" ht="12.75">
      <c r="C38" s="127">
        <v>37987</v>
      </c>
      <c r="D38" s="130"/>
      <c r="E38" s="133"/>
      <c r="F38" s="134"/>
    </row>
    <row r="39" spans="3:6" ht="12.75">
      <c r="C39" s="127">
        <v>38018</v>
      </c>
      <c r="D39" s="130"/>
      <c r="E39" s="133"/>
      <c r="F39" s="134"/>
    </row>
    <row r="40" spans="3:6" ht="12.75">
      <c r="C40" s="127">
        <v>38047</v>
      </c>
      <c r="D40" s="130"/>
      <c r="E40" s="133"/>
      <c r="F40" s="134"/>
    </row>
    <row r="41" spans="3:6" ht="12.75">
      <c r="C41" s="127">
        <v>38078</v>
      </c>
      <c r="D41" s="130"/>
      <c r="E41" s="133"/>
      <c r="F41" s="134"/>
    </row>
    <row r="42" spans="3:6" ht="12.75">
      <c r="C42" s="127">
        <v>38108</v>
      </c>
      <c r="D42" s="130"/>
      <c r="E42" s="133"/>
      <c r="F42" s="134"/>
    </row>
    <row r="43" spans="3:6" ht="12.75">
      <c r="C43" s="127">
        <v>38139</v>
      </c>
      <c r="D43" s="130"/>
      <c r="E43" s="133"/>
      <c r="F43" s="134"/>
    </row>
    <row r="44" spans="3:6" ht="12.75">
      <c r="C44" s="127">
        <v>38169</v>
      </c>
      <c r="D44" s="130"/>
      <c r="E44" s="133"/>
      <c r="F44" s="134"/>
    </row>
    <row r="45" spans="3:6" ht="12.75">
      <c r="C45" s="127">
        <v>38200</v>
      </c>
      <c r="D45" s="130"/>
      <c r="E45" s="133"/>
      <c r="F45" s="134"/>
    </row>
    <row r="46" spans="3:6" ht="12.75">
      <c r="C46" s="127">
        <v>38231</v>
      </c>
      <c r="D46" s="130"/>
      <c r="E46" s="133"/>
      <c r="F46" s="134"/>
    </row>
    <row r="47" spans="3:6" ht="12.75">
      <c r="C47" s="127">
        <v>38261</v>
      </c>
      <c r="D47" s="130"/>
      <c r="E47" s="133"/>
      <c r="F47" s="134"/>
    </row>
    <row r="48" spans="3:6" ht="12.75">
      <c r="C48" s="127">
        <v>38292</v>
      </c>
      <c r="D48" s="130"/>
      <c r="E48" s="133"/>
      <c r="F48" s="134"/>
    </row>
    <row r="49" spans="3:6" ht="12.75">
      <c r="C49" s="127">
        <v>38322</v>
      </c>
      <c r="D49" s="130"/>
      <c r="E49" s="133"/>
      <c r="F49" s="134"/>
    </row>
    <row r="50" spans="3:6" ht="12.75">
      <c r="C50" s="127">
        <v>38353</v>
      </c>
      <c r="D50" s="130"/>
      <c r="E50" s="133"/>
      <c r="F50" s="134"/>
    </row>
    <row r="51" spans="3:6" ht="12.75">
      <c r="C51" s="127">
        <v>38384</v>
      </c>
      <c r="D51" s="130"/>
      <c r="E51" s="133"/>
      <c r="F51" s="134"/>
    </row>
    <row r="52" spans="3:6" ht="12.75">
      <c r="C52" s="127">
        <v>38412</v>
      </c>
      <c r="D52" s="130"/>
      <c r="E52" s="133"/>
      <c r="F52" s="134"/>
    </row>
    <row r="53" spans="3:6" ht="12.75">
      <c r="C53" s="127">
        <v>38443</v>
      </c>
      <c r="D53" s="130"/>
      <c r="E53" s="133"/>
      <c r="F53" s="134"/>
    </row>
    <row r="54" spans="3:6" ht="12.75">
      <c r="C54" s="127">
        <v>38473</v>
      </c>
      <c r="D54" s="130"/>
      <c r="E54" s="133"/>
      <c r="F54" s="134"/>
    </row>
    <row r="55" spans="3:6" ht="12.75">
      <c r="C55" s="127">
        <v>38504</v>
      </c>
      <c r="D55" s="130"/>
      <c r="E55" s="133"/>
      <c r="F55" s="134"/>
    </row>
    <row r="56" spans="3:6" ht="12.75">
      <c r="C56" s="127">
        <v>38534</v>
      </c>
      <c r="D56" s="130"/>
      <c r="E56" s="133"/>
      <c r="F56" s="134"/>
    </row>
    <row r="57" spans="3:6" ht="12.75">
      <c r="C57" s="127">
        <v>38565</v>
      </c>
      <c r="D57" s="130"/>
      <c r="E57" s="133"/>
      <c r="F57" s="134"/>
    </row>
    <row r="58" spans="3:6" ht="12.75">
      <c r="C58" s="127">
        <v>38596</v>
      </c>
      <c r="D58" s="130"/>
      <c r="E58" s="133"/>
      <c r="F58" s="134"/>
    </row>
    <row r="59" spans="3:6" ht="12.75">
      <c r="C59" s="127">
        <v>38626</v>
      </c>
      <c r="D59" s="130"/>
      <c r="E59" s="133"/>
      <c r="F59" s="134"/>
    </row>
    <row r="60" spans="3:6" ht="12.75">
      <c r="C60" s="127">
        <v>38657</v>
      </c>
      <c r="D60" s="130"/>
      <c r="E60" s="133"/>
      <c r="F60" s="134"/>
    </row>
    <row r="61" spans="3:6" ht="12.75">
      <c r="C61" s="127">
        <v>38687</v>
      </c>
      <c r="D61" s="130"/>
      <c r="E61" s="133"/>
      <c r="F61" s="134"/>
    </row>
    <row r="62" spans="3:6" ht="12.75">
      <c r="C62" s="127">
        <v>38718</v>
      </c>
      <c r="D62" s="130"/>
      <c r="E62" s="133"/>
      <c r="F62" s="134"/>
    </row>
    <row r="63" spans="3:6" ht="12.75">
      <c r="C63" s="127">
        <v>38749</v>
      </c>
      <c r="D63" s="130"/>
      <c r="E63" s="133"/>
      <c r="F63" s="134"/>
    </row>
    <row r="64" spans="3:6" ht="12.75">
      <c r="C64" s="127">
        <v>38777</v>
      </c>
      <c r="D64" s="130"/>
      <c r="E64" s="133"/>
      <c r="F64" s="134"/>
    </row>
    <row r="65" spans="3:6" ht="12.75">
      <c r="C65" s="127">
        <v>38808</v>
      </c>
      <c r="D65" s="130"/>
      <c r="E65" s="133"/>
      <c r="F65" s="134"/>
    </row>
    <row r="66" spans="3:6" ht="12.75">
      <c r="C66" s="127">
        <v>38838</v>
      </c>
      <c r="D66" s="130"/>
      <c r="E66" s="133"/>
      <c r="F66" s="134"/>
    </row>
    <row r="67" spans="3:6" ht="12.75">
      <c r="C67" s="127">
        <v>38869</v>
      </c>
      <c r="D67" s="130"/>
      <c r="E67" s="133"/>
      <c r="F67" s="134"/>
    </row>
    <row r="68" spans="3:6" ht="12.75">
      <c r="C68" s="127">
        <v>38899</v>
      </c>
      <c r="D68" s="130"/>
      <c r="E68" s="133"/>
      <c r="F68" s="134"/>
    </row>
    <row r="69" spans="3:6" ht="12.75">
      <c r="C69" s="127">
        <v>38930</v>
      </c>
      <c r="D69" s="130"/>
      <c r="E69" s="133"/>
      <c r="F69" s="134"/>
    </row>
    <row r="70" spans="3:6" ht="12.75">
      <c r="C70" s="127">
        <v>38961</v>
      </c>
      <c r="D70" s="130"/>
      <c r="E70" s="133"/>
      <c r="F70" s="134"/>
    </row>
    <row r="71" spans="3:6" ht="12.75">
      <c r="C71" s="127">
        <v>38991</v>
      </c>
      <c r="D71" s="130"/>
      <c r="E71" s="133"/>
      <c r="F71" s="134"/>
    </row>
    <row r="72" spans="3:6" ht="12.75">
      <c r="C72" s="127">
        <v>39022</v>
      </c>
      <c r="D72" s="130"/>
      <c r="E72" s="133"/>
      <c r="F72" s="134"/>
    </row>
    <row r="73" spans="3:6" ht="12.75">
      <c r="C73" s="127">
        <v>39052</v>
      </c>
      <c r="D73" s="130"/>
      <c r="E73" s="133"/>
      <c r="F73" s="134"/>
    </row>
    <row r="74" spans="3:6" ht="12.75">
      <c r="C74" s="127">
        <v>39083</v>
      </c>
      <c r="D74" s="130"/>
      <c r="E74" s="133"/>
      <c r="F74" s="134"/>
    </row>
    <row r="75" spans="3:6" ht="12.75">
      <c r="C75" s="127">
        <v>39114</v>
      </c>
      <c r="D75" s="130"/>
      <c r="E75" s="133"/>
      <c r="F75" s="134"/>
    </row>
    <row r="76" spans="3:6" ht="12.75">
      <c r="C76" s="127">
        <v>39142</v>
      </c>
      <c r="D76" s="130"/>
      <c r="E76" s="133"/>
      <c r="F76" s="134"/>
    </row>
    <row r="77" spans="3:6" ht="12.75">
      <c r="C77" s="127">
        <v>39173</v>
      </c>
      <c r="D77" s="130"/>
      <c r="E77" s="133"/>
      <c r="F77" s="134"/>
    </row>
    <row r="78" spans="3:6" ht="12.75">
      <c r="C78" s="127">
        <v>39203</v>
      </c>
      <c r="D78" s="130"/>
      <c r="E78" s="133"/>
      <c r="F78" s="134"/>
    </row>
    <row r="79" spans="3:6" ht="12.75">
      <c r="C79" s="127">
        <v>39234</v>
      </c>
      <c r="D79" s="130"/>
      <c r="E79" s="133"/>
      <c r="F79" s="134"/>
    </row>
    <row r="80" spans="3:6" ht="12.75">
      <c r="C80" s="127">
        <v>39264</v>
      </c>
      <c r="D80" s="130"/>
      <c r="E80" s="133"/>
      <c r="F80" s="134"/>
    </row>
    <row r="81" spans="3:6" ht="12.75">
      <c r="C81" s="127">
        <v>39295</v>
      </c>
      <c r="D81" s="130"/>
      <c r="E81" s="133"/>
      <c r="F81" s="134"/>
    </row>
    <row r="82" spans="3:6" ht="12.75">
      <c r="C82" s="127">
        <v>39326</v>
      </c>
      <c r="D82" s="130"/>
      <c r="E82" s="133"/>
      <c r="F82" s="134"/>
    </row>
    <row r="83" spans="3:6" ht="12.75">
      <c r="C83" s="127">
        <v>39356</v>
      </c>
      <c r="D83" s="130"/>
      <c r="E83" s="133"/>
      <c r="F83" s="134"/>
    </row>
    <row r="84" spans="3:6" ht="12.75">
      <c r="C84" s="127">
        <v>39387</v>
      </c>
      <c r="D84" s="130"/>
      <c r="E84" s="133"/>
      <c r="F84" s="134"/>
    </row>
    <row r="85" spans="3:6" ht="12.75">
      <c r="C85" s="127">
        <v>39417</v>
      </c>
      <c r="D85" s="130"/>
      <c r="E85" s="133"/>
      <c r="F85" s="134"/>
    </row>
    <row r="86" spans="3:6" ht="12.75">
      <c r="C86" s="127">
        <v>39448</v>
      </c>
      <c r="D86" s="130"/>
      <c r="E86" s="133"/>
      <c r="F86" s="134"/>
    </row>
    <row r="87" spans="3:6" ht="12.75">
      <c r="C87" s="127">
        <v>39479</v>
      </c>
      <c r="D87" s="130"/>
      <c r="E87" s="133"/>
      <c r="F87" s="134"/>
    </row>
    <row r="88" spans="3:6" ht="12.75">
      <c r="C88" s="127">
        <v>39508</v>
      </c>
      <c r="D88" s="130"/>
      <c r="E88" s="133"/>
      <c r="F88" s="134"/>
    </row>
    <row r="89" spans="3:6" ht="12.75">
      <c r="C89" s="127">
        <v>39539</v>
      </c>
      <c r="D89" s="130"/>
      <c r="E89" s="133"/>
      <c r="F89" s="134"/>
    </row>
    <row r="90" spans="3:6" ht="12.75">
      <c r="C90" s="127">
        <v>39569</v>
      </c>
      <c r="D90" s="130"/>
      <c r="E90" s="133"/>
      <c r="F90" s="134"/>
    </row>
    <row r="91" spans="3:6" ht="12.75">
      <c r="C91" s="127">
        <v>39600</v>
      </c>
      <c r="D91" s="130"/>
      <c r="E91" s="133"/>
      <c r="F91" s="134"/>
    </row>
    <row r="92" spans="3:6" ht="12.75">
      <c r="C92" s="127">
        <v>39630</v>
      </c>
      <c r="D92" s="130"/>
      <c r="E92" s="133"/>
      <c r="F92" s="134"/>
    </row>
    <row r="93" spans="3:6" ht="12.75">
      <c r="C93" s="127">
        <v>39661</v>
      </c>
      <c r="D93" s="130"/>
      <c r="E93" s="133"/>
      <c r="F93" s="134"/>
    </row>
    <row r="94" spans="3:6" ht="12.75">
      <c r="C94" s="127">
        <v>39692</v>
      </c>
      <c r="D94" s="130"/>
      <c r="E94" s="133"/>
      <c r="F94" s="134"/>
    </row>
    <row r="95" spans="3:6" ht="12.75">
      <c r="C95" s="127">
        <v>39722</v>
      </c>
      <c r="D95" s="130"/>
      <c r="E95" s="133"/>
      <c r="F95" s="134"/>
    </row>
    <row r="96" spans="3:6" ht="12.75">
      <c r="C96" s="127">
        <v>39753</v>
      </c>
      <c r="D96" s="130"/>
      <c r="E96" s="133"/>
      <c r="F96" s="134"/>
    </row>
    <row r="97" spans="3:6" ht="12.75">
      <c r="C97" s="127">
        <v>39783</v>
      </c>
      <c r="D97" s="130"/>
      <c r="E97" s="133"/>
      <c r="F97" s="134"/>
    </row>
    <row r="98" spans="3:6" ht="12.75">
      <c r="C98" s="127">
        <v>39814</v>
      </c>
      <c r="D98" s="130"/>
      <c r="E98" s="133"/>
      <c r="F98" s="134"/>
    </row>
    <row r="99" spans="3:6" ht="12.75">
      <c r="C99" s="127">
        <v>39845</v>
      </c>
      <c r="D99" s="130"/>
      <c r="E99" s="133"/>
      <c r="F99" s="134"/>
    </row>
    <row r="100" spans="3:6" ht="12.75">
      <c r="C100" s="127">
        <v>39873</v>
      </c>
      <c r="D100" s="130"/>
      <c r="E100" s="133"/>
      <c r="F100" s="134"/>
    </row>
    <row r="101" spans="3:6" ht="12.75">
      <c r="C101" s="127">
        <v>39904</v>
      </c>
      <c r="D101" s="130"/>
      <c r="E101" s="133"/>
      <c r="F101" s="134"/>
    </row>
    <row r="102" spans="3:6" ht="12.75">
      <c r="C102" s="127">
        <v>39934</v>
      </c>
      <c r="D102" s="130"/>
      <c r="E102" s="133"/>
      <c r="F102" s="134"/>
    </row>
    <row r="103" spans="3:6" ht="12.75">
      <c r="C103" s="127">
        <v>39965</v>
      </c>
      <c r="D103" s="130"/>
      <c r="E103" s="133"/>
      <c r="F103" s="134"/>
    </row>
    <row r="104" spans="3:6" ht="12.75">
      <c r="C104" s="127">
        <v>39995</v>
      </c>
      <c r="D104" s="130"/>
      <c r="E104" s="133"/>
      <c r="F104" s="134"/>
    </row>
    <row r="105" spans="3:6" ht="12.75">
      <c r="C105" s="127">
        <v>40026</v>
      </c>
      <c r="D105" s="130"/>
      <c r="E105" s="133"/>
      <c r="F105" s="134"/>
    </row>
    <row r="106" spans="3:6" ht="12.75">
      <c r="C106" s="127">
        <v>40057</v>
      </c>
      <c r="D106" s="130"/>
      <c r="E106" s="133"/>
      <c r="F106" s="134"/>
    </row>
    <row r="107" spans="3:6" ht="12.75">
      <c r="C107" s="127">
        <v>40087</v>
      </c>
      <c r="D107" s="130"/>
      <c r="E107" s="133"/>
      <c r="F107" s="134"/>
    </row>
    <row r="108" spans="3:6" ht="12.75">
      <c r="C108" s="127">
        <v>40118</v>
      </c>
      <c r="D108" s="130"/>
      <c r="E108" s="133"/>
      <c r="F108" s="134"/>
    </row>
    <row r="109" spans="3:6" ht="12.75">
      <c r="C109" s="127">
        <v>40148</v>
      </c>
      <c r="D109" s="130"/>
      <c r="E109" s="133"/>
      <c r="F109" s="134"/>
    </row>
    <row r="110" spans="3:6" ht="12.75">
      <c r="C110" s="127">
        <v>40179</v>
      </c>
      <c r="D110" s="130"/>
      <c r="E110" s="133"/>
      <c r="F110" s="134"/>
    </row>
    <row r="111" spans="3:6" ht="12.75">
      <c r="C111" s="127">
        <v>40210</v>
      </c>
      <c r="D111" s="130"/>
      <c r="E111" s="133"/>
      <c r="F111" s="134"/>
    </row>
    <row r="112" spans="3:6" ht="12.75">
      <c r="C112" s="127">
        <v>40238</v>
      </c>
      <c r="D112" s="130"/>
      <c r="E112" s="133"/>
      <c r="F112" s="134"/>
    </row>
    <row r="113" spans="3:6" ht="12.75">
      <c r="C113" s="127">
        <v>40269</v>
      </c>
      <c r="D113" s="130"/>
      <c r="E113" s="133"/>
      <c r="F113" s="134"/>
    </row>
    <row r="114" spans="3:6" ht="12.75">
      <c r="C114" s="127">
        <v>40299</v>
      </c>
      <c r="D114" s="130"/>
      <c r="E114" s="133"/>
      <c r="F114" s="134"/>
    </row>
    <row r="115" spans="3:6" ht="12.75">
      <c r="C115" s="127">
        <v>40330</v>
      </c>
      <c r="D115" s="130"/>
      <c r="E115" s="133"/>
      <c r="F115" s="134"/>
    </row>
    <row r="116" spans="3:6" ht="12.75">
      <c r="C116" s="127">
        <v>40360</v>
      </c>
      <c r="D116" s="130"/>
      <c r="E116" s="133"/>
      <c r="F116" s="134"/>
    </row>
    <row r="117" spans="3:6" ht="12.75">
      <c r="C117" s="127">
        <v>40391</v>
      </c>
      <c r="D117" s="130"/>
      <c r="E117" s="133"/>
      <c r="F117" s="134"/>
    </row>
    <row r="118" spans="3:6" ht="12.75">
      <c r="C118" s="127">
        <v>40422</v>
      </c>
      <c r="D118" s="130"/>
      <c r="E118" s="133"/>
      <c r="F118" s="134"/>
    </row>
    <row r="119" spans="3:6" ht="12.75">
      <c r="C119" s="127">
        <v>40452</v>
      </c>
      <c r="D119" s="130"/>
      <c r="E119" s="133"/>
      <c r="F119" s="134"/>
    </row>
    <row r="120" spans="3:6" ht="12.75">
      <c r="C120" s="127">
        <v>40483</v>
      </c>
      <c r="D120" s="130"/>
      <c r="E120" s="133"/>
      <c r="F120" s="134"/>
    </row>
    <row r="121" spans="3:6" ht="13.5" thickBot="1">
      <c r="C121" s="127">
        <v>40513</v>
      </c>
      <c r="D121" s="135"/>
      <c r="E121" s="136"/>
      <c r="F121" s="137"/>
    </row>
  </sheetData>
  <sheetProtection password="D9B3" sheet="1" objects="1" scenarios="1"/>
  <printOptions/>
  <pageMargins left="2.63" right="0.7480314960629921" top="0.984251968503937" bottom="0.984251968503937" header="0.5118110236220472" footer="0.5118110236220472"/>
  <pageSetup orientation="portrait" paperSize="9" scale="99" r:id="rId2"/>
  <headerFooter alignWithMargins="0">
    <oddFooter>&amp;L&amp;"Times New Roman,Regular"&amp;8Orkuvakinn 
Skráning mælastöðu&amp;R&amp;"Times New Roman,Regular"&amp;8Orkuveita Húsavíkur</oddFooter>
  </headerFooter>
  <rowBreaks count="1" manualBreakCount="1">
    <brk id="65" min="3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G117"/>
  <sheetViews>
    <sheetView showRowColHeaders="0" workbookViewId="0" topLeftCell="A6">
      <selection activeCell="A6" sqref="A6:AE113"/>
    </sheetView>
  </sheetViews>
  <sheetFormatPr defaultColWidth="9.140625" defaultRowHeight="12.75"/>
  <cols>
    <col min="1" max="1" width="10.28125" style="2" customWidth="1"/>
    <col min="2" max="2" width="9.140625" style="29" customWidth="1"/>
    <col min="4" max="4" width="11.140625" style="2" customWidth="1"/>
    <col min="5" max="5" width="8.7109375" style="6" customWidth="1"/>
    <col min="6" max="6" width="8.7109375" style="9" customWidth="1"/>
    <col min="7" max="7" width="9.28125" style="19" customWidth="1"/>
    <col min="8" max="8" width="9.140625" style="20" customWidth="1"/>
    <col min="9" max="9" width="9.140625" style="80" customWidth="1"/>
    <col min="10" max="10" width="9.140625" style="9" customWidth="1"/>
    <col min="11" max="11" width="9.140625" style="8" customWidth="1"/>
    <col min="12" max="12" width="9.140625" style="11" customWidth="1"/>
    <col min="13" max="13" width="9.140625" style="6" customWidth="1"/>
    <col min="14" max="14" width="9.140625" style="9" customWidth="1"/>
    <col min="15" max="15" width="10.421875" style="6" customWidth="1"/>
    <col min="16" max="16" width="10.57421875" style="9" customWidth="1"/>
    <col min="17" max="17" width="11.57421875" style="6" customWidth="1"/>
    <col min="18" max="18" width="10.28125" style="9" customWidth="1"/>
    <col min="19" max="19" width="9.140625" style="6" customWidth="1"/>
    <col min="20" max="20" width="9.140625" style="9" customWidth="1"/>
    <col min="21" max="21" width="9.140625" style="8" customWidth="1"/>
    <col min="22" max="22" width="9.140625" style="11" customWidth="1"/>
    <col min="23" max="26" width="9.140625" style="38" customWidth="1"/>
    <col min="27" max="27" width="9.140625" style="23" customWidth="1"/>
    <col min="28" max="28" width="9.140625" style="51" customWidth="1"/>
    <col min="29" max="30" width="9.140625" style="26" customWidth="1"/>
  </cols>
  <sheetData>
    <row r="1" spans="1:28" s="34" customFormat="1" ht="12.75">
      <c r="A1" s="88"/>
      <c r="B1" s="35"/>
      <c r="D1" s="36"/>
      <c r="E1" s="36"/>
      <c r="F1" s="36"/>
      <c r="G1" s="37"/>
      <c r="H1" s="37"/>
      <c r="I1" s="80"/>
      <c r="J1" s="36"/>
      <c r="K1" s="38"/>
      <c r="L1" s="38"/>
      <c r="M1" s="36"/>
      <c r="N1" s="36"/>
      <c r="O1" s="36"/>
      <c r="P1" s="36"/>
      <c r="Q1" s="36"/>
      <c r="R1" s="36"/>
      <c r="S1" s="36"/>
      <c r="T1" s="36"/>
      <c r="U1" s="38"/>
      <c r="V1" s="38"/>
      <c r="W1" s="38"/>
      <c r="X1" s="38"/>
      <c r="Y1" s="38"/>
      <c r="Z1" s="38"/>
      <c r="AB1" s="42"/>
    </row>
    <row r="2" spans="1:31" s="34" customFormat="1" ht="12.75">
      <c r="A2" s="36"/>
      <c r="B2" s="35"/>
      <c r="C2" s="39">
        <v>1</v>
      </c>
      <c r="D2" s="39">
        <v>2</v>
      </c>
      <c r="E2" s="39">
        <v>3</v>
      </c>
      <c r="F2" s="39">
        <v>4</v>
      </c>
      <c r="G2" s="39">
        <v>5</v>
      </c>
      <c r="H2" s="39">
        <v>6</v>
      </c>
      <c r="I2" s="81">
        <v>7</v>
      </c>
      <c r="J2" s="39">
        <v>8</v>
      </c>
      <c r="K2" s="39">
        <v>9</v>
      </c>
      <c r="L2" s="39">
        <v>10</v>
      </c>
      <c r="M2" s="39">
        <v>11</v>
      </c>
      <c r="N2" s="39">
        <v>12</v>
      </c>
      <c r="O2" s="39">
        <v>13</v>
      </c>
      <c r="P2" s="39">
        <v>14</v>
      </c>
      <c r="Q2" s="39">
        <v>15</v>
      </c>
      <c r="R2" s="39">
        <v>16</v>
      </c>
      <c r="S2" s="39">
        <v>17</v>
      </c>
      <c r="T2" s="39">
        <v>18</v>
      </c>
      <c r="U2" s="39">
        <v>19</v>
      </c>
      <c r="V2" s="39">
        <v>20</v>
      </c>
      <c r="W2" s="39">
        <v>21</v>
      </c>
      <c r="X2" s="39">
        <v>22</v>
      </c>
      <c r="Y2" s="39">
        <v>23</v>
      </c>
      <c r="Z2" s="39">
        <v>24</v>
      </c>
      <c r="AA2" s="39">
        <v>25</v>
      </c>
      <c r="AB2" s="39">
        <v>26</v>
      </c>
      <c r="AC2" s="39">
        <v>27</v>
      </c>
      <c r="AD2" s="39">
        <v>28</v>
      </c>
      <c r="AE2" s="39">
        <v>29</v>
      </c>
    </row>
    <row r="3" spans="1:31" s="41" customFormat="1" ht="12.75">
      <c r="A3" s="40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0">
        <v>7</v>
      </c>
      <c r="H3" s="40">
        <v>8</v>
      </c>
      <c r="I3" s="82">
        <v>9</v>
      </c>
      <c r="J3" s="40">
        <v>10</v>
      </c>
      <c r="K3" s="40">
        <v>11</v>
      </c>
      <c r="L3" s="40">
        <v>12</v>
      </c>
      <c r="M3" s="40">
        <v>13</v>
      </c>
      <c r="N3" s="40">
        <v>14</v>
      </c>
      <c r="O3" s="40">
        <v>15</v>
      </c>
      <c r="P3" s="40">
        <v>16</v>
      </c>
      <c r="Q3" s="40">
        <v>17</v>
      </c>
      <c r="R3" s="40">
        <v>18</v>
      </c>
      <c r="S3" s="40">
        <v>19</v>
      </c>
      <c r="T3" s="40">
        <v>20</v>
      </c>
      <c r="U3" s="40">
        <v>21</v>
      </c>
      <c r="V3" s="40">
        <v>22</v>
      </c>
      <c r="W3" s="40">
        <v>23</v>
      </c>
      <c r="X3" s="40">
        <v>24</v>
      </c>
      <c r="Y3" s="40">
        <v>25</v>
      </c>
      <c r="Z3" s="40">
        <v>26</v>
      </c>
      <c r="AA3" s="40">
        <v>27</v>
      </c>
      <c r="AB3" s="40">
        <v>28</v>
      </c>
      <c r="AC3" s="40">
        <v>29</v>
      </c>
      <c r="AD3" s="40">
        <v>30</v>
      </c>
      <c r="AE3" s="40">
        <v>31</v>
      </c>
    </row>
    <row r="4" spans="1:31" s="5" customFormat="1" ht="60.75" customHeight="1">
      <c r="A4" s="1"/>
      <c r="B4" s="27"/>
      <c r="C4" s="231"/>
      <c r="D4" s="12" t="s">
        <v>24</v>
      </c>
      <c r="E4" s="13" t="s">
        <v>14</v>
      </c>
      <c r="F4" s="14" t="s">
        <v>14</v>
      </c>
      <c r="G4" s="15" t="s">
        <v>17</v>
      </c>
      <c r="H4" s="16" t="s">
        <v>17</v>
      </c>
      <c r="I4" s="83" t="s">
        <v>59</v>
      </c>
      <c r="J4" s="14" t="s">
        <v>59</v>
      </c>
      <c r="K4" s="30" t="s">
        <v>18</v>
      </c>
      <c r="L4" s="31" t="s">
        <v>18</v>
      </c>
      <c r="M4" s="45" t="s">
        <v>61</v>
      </c>
      <c r="N4" s="78" t="s">
        <v>58</v>
      </c>
      <c r="O4" s="13" t="s">
        <v>60</v>
      </c>
      <c r="P4" s="14" t="s">
        <v>60</v>
      </c>
      <c r="Q4" s="13" t="s">
        <v>26</v>
      </c>
      <c r="R4" s="14" t="s">
        <v>26</v>
      </c>
      <c r="S4" s="13" t="s">
        <v>38</v>
      </c>
      <c r="T4" s="14" t="s">
        <v>38</v>
      </c>
      <c r="U4" s="30" t="s">
        <v>40</v>
      </c>
      <c r="V4" s="31" t="s">
        <v>40</v>
      </c>
      <c r="W4" s="52"/>
      <c r="X4" s="52"/>
      <c r="Y4" s="52"/>
      <c r="Z4" s="52"/>
      <c r="AA4" s="21" t="s">
        <v>33</v>
      </c>
      <c r="AB4" s="49" t="s">
        <v>34</v>
      </c>
      <c r="AC4" s="24" t="s">
        <v>36</v>
      </c>
      <c r="AD4" s="24" t="s">
        <v>35</v>
      </c>
      <c r="AE4" s="5" t="s">
        <v>41</v>
      </c>
    </row>
    <row r="5" spans="1:30" s="3" customFormat="1" ht="19.5" customHeight="1">
      <c r="A5" s="4"/>
      <c r="B5" s="28"/>
      <c r="D5" s="4"/>
      <c r="E5" s="7" t="s">
        <v>15</v>
      </c>
      <c r="F5" s="10" t="s">
        <v>16</v>
      </c>
      <c r="G5" s="17" t="s">
        <v>1</v>
      </c>
      <c r="H5" s="18" t="s">
        <v>16</v>
      </c>
      <c r="I5" s="84" t="s">
        <v>1</v>
      </c>
      <c r="J5" s="10" t="s">
        <v>16</v>
      </c>
      <c r="K5" s="32" t="s">
        <v>1</v>
      </c>
      <c r="L5" s="33" t="s">
        <v>16</v>
      </c>
      <c r="M5" s="7" t="s">
        <v>1</v>
      </c>
      <c r="N5" s="10" t="s">
        <v>16</v>
      </c>
      <c r="O5" s="7" t="s">
        <v>1</v>
      </c>
      <c r="P5" s="10" t="s">
        <v>16</v>
      </c>
      <c r="Q5" s="7"/>
      <c r="R5" s="10"/>
      <c r="S5" s="7" t="s">
        <v>1</v>
      </c>
      <c r="T5" s="10" t="s">
        <v>16</v>
      </c>
      <c r="U5" s="32" t="s">
        <v>1</v>
      </c>
      <c r="V5" s="33" t="s">
        <v>16</v>
      </c>
      <c r="W5" s="53"/>
      <c r="X5" s="53"/>
      <c r="Y5" s="53"/>
      <c r="Z5" s="53"/>
      <c r="AA5" s="22"/>
      <c r="AB5" s="50"/>
      <c r="AC5" s="25"/>
      <c r="AD5" s="25"/>
    </row>
    <row r="6" spans="1:33" ht="12.75">
      <c r="A6" s="2">
        <v>2</v>
      </c>
      <c r="B6" s="29">
        <v>2002</v>
      </c>
      <c r="C6" s="43">
        <v>37257</v>
      </c>
      <c r="D6" s="4">
        <f>IF(OR(skraning!D14-skraning!D13&gt;100,skraning!D14-skraning!D13&lt;0),0,skraning!D14-skraning!D13)</f>
        <v>0</v>
      </c>
      <c r="E6" s="8">
        <f>IF(OR(skraning!E14=0,skraning!E13=0),0,skraning!E14-skraning!E13)</f>
        <v>0</v>
      </c>
      <c r="F6" s="11">
        <f>IF(OR(skraning!F14=0,skraning!F13=0),0,skraning!F14-skraning!F13)</f>
        <v>0</v>
      </c>
      <c r="G6" s="19">
        <f aca="true" t="shared" si="0" ref="G6:G37">IF(OR(E6=0,$D6=0),0,E6/D6)</f>
        <v>0</v>
      </c>
      <c r="H6" s="20">
        <f>IF(OR(F6=0,$D6=0),0,F6/D6)</f>
        <v>0</v>
      </c>
      <c r="I6" s="85">
        <f>IF(G6&gt;0,SUM(G$6:G6)/SUM(AG$6:AG6),0)</f>
        <v>0</v>
      </c>
      <c r="J6" s="77">
        <f>IF(H6&gt;0,SUM(H$6:H6)/SUM(AG$6:AG6),0)</f>
        <v>0</v>
      </c>
      <c r="K6" s="8">
        <f>G6*AA6</f>
        <v>0</v>
      </c>
      <c r="L6" s="11">
        <f>H6*AC6</f>
        <v>0</v>
      </c>
      <c r="M6" s="8">
        <f aca="true" t="shared" si="1" ref="M6:M15">G6*AE6*AA6</f>
        <v>0</v>
      </c>
      <c r="N6" s="11">
        <f aca="true" t="shared" si="2" ref="N6:N15">H6*AE6*AC6</f>
        <v>0</v>
      </c>
      <c r="O6" s="46">
        <f>IF(G6&gt;0,SUM(G$6:G6)/SUM(AG$6:AG6),0)</f>
        <v>0</v>
      </c>
      <c r="P6" s="77">
        <f>IF(H6&gt;0,SUM(H$6:H6)/SUM(AG$6:AG6),0)</f>
        <v>0</v>
      </c>
      <c r="Q6" s="86">
        <f aca="true" t="shared" si="3" ref="Q6:Q15">(O6)*AA7</f>
        <v>0</v>
      </c>
      <c r="R6" s="87">
        <f aca="true" t="shared" si="4" ref="R6:R15">(P6)*AC7</f>
        <v>0</v>
      </c>
      <c r="S6" s="8">
        <f>G6*AE6</f>
        <v>0</v>
      </c>
      <c r="T6" s="48">
        <f>H6*AE6</f>
        <v>0</v>
      </c>
      <c r="U6" s="8">
        <f>S6*AA6</f>
        <v>0</v>
      </c>
      <c r="V6" s="11">
        <f>T6*AC6</f>
        <v>0</v>
      </c>
      <c r="AA6" s="23">
        <f>VLOOKUP($C6,verd,2)</f>
        <v>7.99</v>
      </c>
      <c r="AB6" s="51">
        <f>VLOOKUP($C6,verd,3)</f>
        <v>3467.4</v>
      </c>
      <c r="AC6" s="26">
        <f>VLOOKUP($C6,verd,4)</f>
        <v>67.26</v>
      </c>
      <c r="AD6" s="26">
        <f>VLOOKUP($C6,verd,5)</f>
        <v>5016</v>
      </c>
      <c r="AE6" s="79">
        <f>C7-C6</f>
        <v>31</v>
      </c>
      <c r="AG6">
        <f aca="true" t="shared" si="5" ref="AG6:AG69">IF(G6=0,0,1)</f>
        <v>0</v>
      </c>
    </row>
    <row r="7" spans="1:33" ht="12.75">
      <c r="A7" s="2">
        <f>IF(D7=0,4,(IF(D8=0,3,2)))</f>
        <v>2</v>
      </c>
      <c r="C7" s="43">
        <v>37288</v>
      </c>
      <c r="D7" s="4">
        <f>IF(OR(skraning!D15-skraning!D14&gt;100,skraning!D15-skraning!D14&lt;0),0,skraning!D15-skraning!D14)</f>
        <v>31</v>
      </c>
      <c r="E7" s="8">
        <f>IF(OR(skraning!E15=0,skraning!E14=0),0,skraning!E15-skraning!E14)</f>
        <v>0</v>
      </c>
      <c r="F7" s="11">
        <f>IF(OR(skraning!F15=0,skraning!F14=0),0,skraning!F15-skraning!F14)</f>
        <v>0</v>
      </c>
      <c r="G7" s="19">
        <f t="shared" si="0"/>
        <v>0</v>
      </c>
      <c r="H7" s="20">
        <f>IF(OR(F7=0,$D7=0),0,F7/D7)</f>
        <v>0</v>
      </c>
      <c r="I7" s="85">
        <f>IF(G7&gt;0,SUM(G$6:G7)/SUM(AG$6:AG7),0)</f>
        <v>0</v>
      </c>
      <c r="J7" s="77">
        <f>IF(H7&gt;0,SUM(H$6:H7)/SUM(AG$6:AG7),0)</f>
        <v>0</v>
      </c>
      <c r="K7" s="8">
        <f aca="true" t="shared" si="6" ref="K7:K70">G7*AA7</f>
        <v>0</v>
      </c>
      <c r="L7" s="11">
        <f aca="true" t="shared" si="7" ref="L7:L70">H7*AC7</f>
        <v>0</v>
      </c>
      <c r="M7" s="8">
        <f t="shared" si="1"/>
        <v>0</v>
      </c>
      <c r="N7" s="11">
        <f t="shared" si="2"/>
        <v>0</v>
      </c>
      <c r="O7" s="46">
        <f>IF(G7&gt;0,SUM(G$6:G7)/SUM(AG$6:AG7),0)</f>
        <v>0</v>
      </c>
      <c r="P7" s="77">
        <f>IF(H7&gt;0,SUM(H$6:H7)/SUM(AG$6:AG7),0)</f>
        <v>0</v>
      </c>
      <c r="Q7" s="86">
        <f t="shared" si="3"/>
        <v>0</v>
      </c>
      <c r="R7" s="87">
        <f t="shared" si="4"/>
        <v>0</v>
      </c>
      <c r="S7" s="8">
        <f aca="true" t="shared" si="8" ref="S7:S70">G7*AE7</f>
        <v>0</v>
      </c>
      <c r="T7" s="48">
        <f aca="true" t="shared" si="9" ref="T7:T70">H7*AE7</f>
        <v>0</v>
      </c>
      <c r="U7" s="8">
        <f aca="true" t="shared" si="10" ref="U7:U70">S7*AA7</f>
        <v>0</v>
      </c>
      <c r="V7" s="11">
        <f aca="true" t="shared" si="11" ref="V7:V70">T7*AC7</f>
        <v>0</v>
      </c>
      <c r="AA7" s="23">
        <f aca="true" t="shared" si="12" ref="AA7:AA70">VLOOKUP($C7,verd,2)</f>
        <v>7.99</v>
      </c>
      <c r="AB7" s="51">
        <f aca="true" t="shared" si="13" ref="AB7:AB70">VLOOKUP($C7,verd,3)</f>
        <v>3467.4</v>
      </c>
      <c r="AC7" s="26">
        <f aca="true" t="shared" si="14" ref="AC7:AC70">VLOOKUP($C7,verd,4)</f>
        <v>67.26</v>
      </c>
      <c r="AD7" s="26">
        <f aca="true" t="shared" si="15" ref="AD7:AD70">VLOOKUP($C7,verd,5)</f>
        <v>5016</v>
      </c>
      <c r="AE7" s="79">
        <f>C7-C6</f>
        <v>31</v>
      </c>
      <c r="AG7">
        <f t="shared" si="5"/>
        <v>0</v>
      </c>
    </row>
    <row r="8" spans="1:33" ht="12.75">
      <c r="A8" s="2">
        <f aca="true" t="shared" si="16" ref="A8:A71">IF(D8=0,4,(IF(D9=0,3,2)))</f>
        <v>2</v>
      </c>
      <c r="C8" s="43">
        <v>37316</v>
      </c>
      <c r="D8" s="4">
        <f>IF(OR(skraning!D16-skraning!D15&gt;100,skraning!D16-skraning!D15&lt;0),0,skraning!D16-skraning!D15)</f>
        <v>28</v>
      </c>
      <c r="E8" s="8">
        <f>IF(OR(skraning!E16=0,skraning!E15=0),0,skraning!E16-skraning!E15)</f>
        <v>0</v>
      </c>
      <c r="F8" s="11">
        <f>IF(OR(skraning!F16=0,skraning!F15=0),0,skraning!F16-skraning!F15)</f>
        <v>0</v>
      </c>
      <c r="G8" s="19">
        <f t="shared" si="0"/>
        <v>0</v>
      </c>
      <c r="H8" s="20">
        <f aca="true" t="shared" si="17" ref="H8:H71">IF(OR(F8=0,$D8=0),0,F8/D8)</f>
        <v>0</v>
      </c>
      <c r="I8" s="85">
        <f>IF(G8&gt;0,SUM(G$6:G8)/SUM(AG$6:AG8),0)</f>
        <v>0</v>
      </c>
      <c r="J8" s="77">
        <f>IF(H8&gt;0,SUM(H$6:H8)/SUM(AG$6:AG8),0)</f>
        <v>0</v>
      </c>
      <c r="K8" s="8">
        <f t="shared" si="6"/>
        <v>0</v>
      </c>
      <c r="L8" s="11">
        <f t="shared" si="7"/>
        <v>0</v>
      </c>
      <c r="M8" s="8">
        <f t="shared" si="1"/>
        <v>0</v>
      </c>
      <c r="N8" s="11">
        <f t="shared" si="2"/>
        <v>0</v>
      </c>
      <c r="O8" s="46">
        <f>IF(G8&gt;0,SUM(G$6:G8)/SUM(AG$6:AG8),0)</f>
        <v>0</v>
      </c>
      <c r="P8" s="77">
        <f>IF(H8&gt;0,SUM(H$6:H8)/SUM(AG$6:AG8),0)</f>
        <v>0</v>
      </c>
      <c r="Q8" s="86">
        <f t="shared" si="3"/>
        <v>0</v>
      </c>
      <c r="R8" s="87">
        <f t="shared" si="4"/>
        <v>0</v>
      </c>
      <c r="S8" s="8">
        <f t="shared" si="8"/>
        <v>0</v>
      </c>
      <c r="T8" s="48">
        <f t="shared" si="9"/>
        <v>0</v>
      </c>
      <c r="U8" s="8">
        <f t="shared" si="10"/>
        <v>0</v>
      </c>
      <c r="V8" s="11">
        <f t="shared" si="11"/>
        <v>0</v>
      </c>
      <c r="AA8" s="23">
        <f t="shared" si="12"/>
        <v>7.99</v>
      </c>
      <c r="AB8" s="51">
        <f t="shared" si="13"/>
        <v>3467.4</v>
      </c>
      <c r="AC8" s="26">
        <f t="shared" si="14"/>
        <v>67.26</v>
      </c>
      <c r="AD8" s="26">
        <f t="shared" si="15"/>
        <v>5016</v>
      </c>
      <c r="AE8" s="79">
        <f aca="true" t="shared" si="18" ref="AE8:AE71">C8-C7</f>
        <v>28</v>
      </c>
      <c r="AG8">
        <f>IF(G8=0,0,1)</f>
        <v>0</v>
      </c>
    </row>
    <row r="9" spans="1:33" ht="12.75">
      <c r="A9" s="2">
        <f t="shared" si="16"/>
        <v>2</v>
      </c>
      <c r="C9" s="43">
        <v>37347</v>
      </c>
      <c r="D9" s="4">
        <f>IF(OR(skraning!D17-skraning!D16&gt;100,skraning!D17-skraning!D16&lt;0),0,skraning!D17-skraning!D16)</f>
        <v>31</v>
      </c>
      <c r="E9" s="8">
        <f>IF(OR(skraning!E17=0,skraning!E16=0),0,skraning!E17-skraning!E16)</f>
        <v>0</v>
      </c>
      <c r="F9" s="11">
        <f>IF(OR(skraning!F17=0,skraning!F16=0),0,skraning!F17-skraning!F16)</f>
        <v>0</v>
      </c>
      <c r="G9" s="19">
        <f t="shared" si="0"/>
        <v>0</v>
      </c>
      <c r="H9" s="20">
        <f t="shared" si="17"/>
        <v>0</v>
      </c>
      <c r="I9" s="85">
        <f>IF(G9&gt;0,SUM(G$6:G9)/SUM(AG$6:AG9),0)</f>
        <v>0</v>
      </c>
      <c r="J9" s="77">
        <f>IF(H9&gt;0,SUM(H$6:H9)/SUM(AG$6:AG9),0)</f>
        <v>0</v>
      </c>
      <c r="K9" s="8">
        <f t="shared" si="6"/>
        <v>0</v>
      </c>
      <c r="L9" s="11">
        <f t="shared" si="7"/>
        <v>0</v>
      </c>
      <c r="M9" s="8">
        <f t="shared" si="1"/>
        <v>0</v>
      </c>
      <c r="N9" s="11">
        <f t="shared" si="2"/>
        <v>0</v>
      </c>
      <c r="O9" s="46">
        <f>IF(G9&gt;0,SUM(G$6:G9)/SUM(AG$6:AG9),0)</f>
        <v>0</v>
      </c>
      <c r="P9" s="77">
        <f>IF(H9&gt;0,SUM(H$6:H9)/SUM(AG$6:AG9),0)</f>
        <v>0</v>
      </c>
      <c r="Q9" s="86">
        <f t="shared" si="3"/>
        <v>0</v>
      </c>
      <c r="R9" s="87">
        <f t="shared" si="4"/>
        <v>0</v>
      </c>
      <c r="S9" s="8">
        <f t="shared" si="8"/>
        <v>0</v>
      </c>
      <c r="T9" s="48">
        <f t="shared" si="9"/>
        <v>0</v>
      </c>
      <c r="U9" s="8">
        <f t="shared" si="10"/>
        <v>0</v>
      </c>
      <c r="V9" s="11">
        <f t="shared" si="11"/>
        <v>0</v>
      </c>
      <c r="AA9" s="23">
        <f t="shared" si="12"/>
        <v>7.99</v>
      </c>
      <c r="AB9" s="51">
        <f t="shared" si="13"/>
        <v>3467.4</v>
      </c>
      <c r="AC9" s="26">
        <f t="shared" si="14"/>
        <v>67.26</v>
      </c>
      <c r="AD9" s="26">
        <f t="shared" si="15"/>
        <v>5016</v>
      </c>
      <c r="AE9" s="79">
        <f t="shared" si="18"/>
        <v>31</v>
      </c>
      <c r="AG9">
        <f t="shared" si="5"/>
        <v>0</v>
      </c>
    </row>
    <row r="10" spans="1:33" ht="12.75">
      <c r="A10" s="2">
        <f t="shared" si="16"/>
        <v>2</v>
      </c>
      <c r="C10" s="43">
        <v>37377</v>
      </c>
      <c r="D10" s="4">
        <f>IF(OR(skraning!D18-skraning!D17&gt;100,skraning!D18-skraning!D17&lt;0),0,skraning!D18-skraning!D17)</f>
        <v>30</v>
      </c>
      <c r="E10" s="8">
        <f>IF(OR(skraning!E18=0,skraning!E17=0),0,skraning!E18-skraning!E17)</f>
        <v>0</v>
      </c>
      <c r="F10" s="11">
        <f>IF(OR(skraning!F18=0,skraning!F17=0),0,skraning!F18-skraning!F17)</f>
        <v>0</v>
      </c>
      <c r="G10" s="19">
        <f t="shared" si="0"/>
        <v>0</v>
      </c>
      <c r="H10" s="20">
        <f t="shared" si="17"/>
        <v>0</v>
      </c>
      <c r="I10" s="85">
        <f>IF(G10&gt;0,SUM(G$6:G10)/SUM(AG$6:AG10),0)</f>
        <v>0</v>
      </c>
      <c r="J10" s="77">
        <f>IF(H10&gt;0,SUM(H$6:H10)/SUM(AG$6:AG10),0)</f>
        <v>0</v>
      </c>
      <c r="K10" s="8">
        <f t="shared" si="6"/>
        <v>0</v>
      </c>
      <c r="L10" s="11">
        <f t="shared" si="7"/>
        <v>0</v>
      </c>
      <c r="M10" s="8">
        <f t="shared" si="1"/>
        <v>0</v>
      </c>
      <c r="N10" s="11">
        <f t="shared" si="2"/>
        <v>0</v>
      </c>
      <c r="O10" s="46">
        <f>IF(G10&gt;0,SUM(G$6:G10)/SUM(AG$6:AG10),0)</f>
        <v>0</v>
      </c>
      <c r="P10" s="77">
        <f>IF(H10&gt;0,SUM(H$6:H10)/SUM(AG$6:AG10),0)</f>
        <v>0</v>
      </c>
      <c r="Q10" s="86">
        <f t="shared" si="3"/>
        <v>0</v>
      </c>
      <c r="R10" s="87">
        <f t="shared" si="4"/>
        <v>0</v>
      </c>
      <c r="S10" s="8">
        <f t="shared" si="8"/>
        <v>0</v>
      </c>
      <c r="T10" s="48">
        <f t="shared" si="9"/>
        <v>0</v>
      </c>
      <c r="U10" s="8">
        <f t="shared" si="10"/>
        <v>0</v>
      </c>
      <c r="V10" s="11">
        <f t="shared" si="11"/>
        <v>0</v>
      </c>
      <c r="AA10" s="23">
        <f t="shared" si="12"/>
        <v>7.99</v>
      </c>
      <c r="AB10" s="51">
        <f t="shared" si="13"/>
        <v>3467.4</v>
      </c>
      <c r="AC10" s="26">
        <f t="shared" si="14"/>
        <v>67.26</v>
      </c>
      <c r="AD10" s="26">
        <f t="shared" si="15"/>
        <v>5016</v>
      </c>
      <c r="AE10" s="79">
        <f t="shared" si="18"/>
        <v>30</v>
      </c>
      <c r="AG10">
        <f t="shared" si="5"/>
        <v>0</v>
      </c>
    </row>
    <row r="11" spans="1:33" ht="12.75">
      <c r="A11" s="2">
        <f t="shared" si="16"/>
        <v>2</v>
      </c>
      <c r="C11" s="43">
        <v>37408</v>
      </c>
      <c r="D11" s="4">
        <f>IF(OR(skraning!D19-skraning!D18&gt;100,skraning!D19-skraning!D18&lt;0),0,skraning!D19-skraning!D18)</f>
        <v>31</v>
      </c>
      <c r="E11" s="8">
        <f>IF(OR(skraning!E19=0,skraning!E18=0),0,skraning!E19-skraning!E18)</f>
        <v>0</v>
      </c>
      <c r="F11" s="11">
        <f>IF(OR(skraning!F19=0,skraning!F18=0),0,skraning!F19-skraning!F18)</f>
        <v>0</v>
      </c>
      <c r="G11" s="19">
        <f t="shared" si="0"/>
        <v>0</v>
      </c>
      <c r="H11" s="20">
        <f t="shared" si="17"/>
        <v>0</v>
      </c>
      <c r="I11" s="85">
        <f>IF(G11&gt;0,SUM(G$6:G11)/SUM(AG$6:AG11),0)</f>
        <v>0</v>
      </c>
      <c r="J11" s="77">
        <f>IF(H11&gt;0,SUM(H$6:H11)/SUM(AG$6:AG11),0)</f>
        <v>0</v>
      </c>
      <c r="K11" s="8">
        <f t="shared" si="6"/>
        <v>0</v>
      </c>
      <c r="L11" s="11">
        <f t="shared" si="7"/>
        <v>0</v>
      </c>
      <c r="M11" s="8">
        <f t="shared" si="1"/>
        <v>0</v>
      </c>
      <c r="N11" s="11">
        <f t="shared" si="2"/>
        <v>0</v>
      </c>
      <c r="O11" s="46">
        <f>IF(G11&gt;0,SUM(G$6:G11)/SUM(AG$6:AG11),0)</f>
        <v>0</v>
      </c>
      <c r="P11" s="77">
        <f>IF(H11&gt;0,SUM(H$6:H11)/SUM(AG$6:AG11),0)</f>
        <v>0</v>
      </c>
      <c r="Q11" s="86">
        <f t="shared" si="3"/>
        <v>0</v>
      </c>
      <c r="R11" s="87">
        <f t="shared" si="4"/>
        <v>0</v>
      </c>
      <c r="S11" s="8">
        <f t="shared" si="8"/>
        <v>0</v>
      </c>
      <c r="T11" s="48">
        <f t="shared" si="9"/>
        <v>0</v>
      </c>
      <c r="U11" s="8">
        <f t="shared" si="10"/>
        <v>0</v>
      </c>
      <c r="V11" s="11">
        <f t="shared" si="11"/>
        <v>0</v>
      </c>
      <c r="AA11" s="23">
        <f t="shared" si="12"/>
        <v>7.99</v>
      </c>
      <c r="AB11" s="51">
        <f t="shared" si="13"/>
        <v>3467.4</v>
      </c>
      <c r="AC11" s="26">
        <f t="shared" si="14"/>
        <v>67.26</v>
      </c>
      <c r="AD11" s="26">
        <f t="shared" si="15"/>
        <v>5016</v>
      </c>
      <c r="AE11" s="79">
        <f t="shared" si="18"/>
        <v>31</v>
      </c>
      <c r="AG11">
        <f t="shared" si="5"/>
        <v>0</v>
      </c>
    </row>
    <row r="12" spans="1:33" ht="12.75">
      <c r="A12" s="2">
        <f t="shared" si="16"/>
        <v>2</v>
      </c>
      <c r="C12" s="43">
        <v>37438</v>
      </c>
      <c r="D12" s="4">
        <f>IF(OR(skraning!D20-skraning!D19&gt;100,skraning!D20-skraning!D19&lt;0),0,skraning!D20-skraning!D19)</f>
        <v>30</v>
      </c>
      <c r="E12" s="8">
        <f>IF(OR(skraning!E20=0,skraning!E19=0),0,skraning!E20-skraning!E19)</f>
        <v>0</v>
      </c>
      <c r="F12" s="11">
        <f>IF(OR(skraning!F20=0,skraning!F19=0),0,skraning!F20-skraning!F19)</f>
        <v>0</v>
      </c>
      <c r="G12" s="19">
        <f t="shared" si="0"/>
        <v>0</v>
      </c>
      <c r="H12" s="20">
        <f t="shared" si="17"/>
        <v>0</v>
      </c>
      <c r="I12" s="85">
        <f>IF(G12&gt;0,SUM(G$6:G12)/SUM(AG$6:AG12),0)</f>
        <v>0</v>
      </c>
      <c r="J12" s="77">
        <f>IF(H12&gt;0,SUM(H$6:H12)/SUM(AG$6:AG12),0)</f>
        <v>0</v>
      </c>
      <c r="K12" s="8">
        <f t="shared" si="6"/>
        <v>0</v>
      </c>
      <c r="L12" s="11">
        <f t="shared" si="7"/>
        <v>0</v>
      </c>
      <c r="M12" s="8">
        <f t="shared" si="1"/>
        <v>0</v>
      </c>
      <c r="N12" s="11">
        <f t="shared" si="2"/>
        <v>0</v>
      </c>
      <c r="O12" s="46">
        <f>IF(G12&gt;0,SUM(G$6:G12)/SUM(AG$6:AG12),0)</f>
        <v>0</v>
      </c>
      <c r="P12" s="77">
        <f>IF(H12&gt;0,SUM(H$6:H12)/SUM(AG$6:AG12),0)</f>
        <v>0</v>
      </c>
      <c r="Q12" s="86">
        <f t="shared" si="3"/>
        <v>0</v>
      </c>
      <c r="R12" s="87">
        <f t="shared" si="4"/>
        <v>0</v>
      </c>
      <c r="S12" s="8">
        <f t="shared" si="8"/>
        <v>0</v>
      </c>
      <c r="T12" s="48">
        <f t="shared" si="9"/>
        <v>0</v>
      </c>
      <c r="U12" s="8">
        <f t="shared" si="10"/>
        <v>0</v>
      </c>
      <c r="V12" s="11">
        <f t="shared" si="11"/>
        <v>0</v>
      </c>
      <c r="AA12" s="23">
        <f t="shared" si="12"/>
        <v>7.99</v>
      </c>
      <c r="AB12" s="51">
        <f t="shared" si="13"/>
        <v>3467.4</v>
      </c>
      <c r="AC12" s="26">
        <f t="shared" si="14"/>
        <v>67.26</v>
      </c>
      <c r="AD12" s="26">
        <f t="shared" si="15"/>
        <v>5016</v>
      </c>
      <c r="AE12" s="79">
        <f t="shared" si="18"/>
        <v>30</v>
      </c>
      <c r="AG12">
        <f t="shared" si="5"/>
        <v>0</v>
      </c>
    </row>
    <row r="13" spans="1:33" ht="12.75">
      <c r="A13" s="2">
        <f t="shared" si="16"/>
        <v>2</v>
      </c>
      <c r="C13" s="43">
        <v>37469</v>
      </c>
      <c r="D13" s="4">
        <f>IF(OR(skraning!D21-skraning!D20&gt;100,skraning!D21-skraning!D20&lt;0),0,skraning!D21-skraning!D20)</f>
        <v>31</v>
      </c>
      <c r="E13" s="8">
        <f>IF(OR(skraning!E21=0,skraning!E20=0),0,skraning!E21-skraning!E20)</f>
        <v>0</v>
      </c>
      <c r="F13" s="11">
        <f>IF(OR(skraning!F21=0,skraning!F20=0),0,skraning!F21-skraning!F20)</f>
        <v>0</v>
      </c>
      <c r="G13" s="19">
        <f t="shared" si="0"/>
        <v>0</v>
      </c>
      <c r="H13" s="20">
        <f t="shared" si="17"/>
        <v>0</v>
      </c>
      <c r="I13" s="85">
        <f>IF(G13&gt;0,SUM(G$6:G13)/SUM(AG$6:AG13),0)</f>
        <v>0</v>
      </c>
      <c r="J13" s="77">
        <f>IF(H13&gt;0,SUM(H$6:H13)/SUM(AG$6:AG13),0)</f>
        <v>0</v>
      </c>
      <c r="K13" s="8">
        <f t="shared" si="6"/>
        <v>0</v>
      </c>
      <c r="L13" s="11">
        <f t="shared" si="7"/>
        <v>0</v>
      </c>
      <c r="M13" s="8">
        <f t="shared" si="1"/>
        <v>0</v>
      </c>
      <c r="N13" s="11">
        <f t="shared" si="2"/>
        <v>0</v>
      </c>
      <c r="O13" s="46">
        <f>IF(G13&gt;0,SUM(G$6:G13)/SUM(AG$6:AG13),0)</f>
        <v>0</v>
      </c>
      <c r="P13" s="77">
        <f>IF(H13&gt;0,SUM(H$6:H13)/SUM(AG$6:AG13),0)</f>
        <v>0</v>
      </c>
      <c r="Q13" s="86">
        <f t="shared" si="3"/>
        <v>0</v>
      </c>
      <c r="R13" s="87">
        <f t="shared" si="4"/>
        <v>0</v>
      </c>
      <c r="S13" s="8">
        <f t="shared" si="8"/>
        <v>0</v>
      </c>
      <c r="T13" s="48">
        <f t="shared" si="9"/>
        <v>0</v>
      </c>
      <c r="U13" s="8">
        <f t="shared" si="10"/>
        <v>0</v>
      </c>
      <c r="V13" s="11">
        <f t="shared" si="11"/>
        <v>0</v>
      </c>
      <c r="AA13" s="23">
        <f t="shared" si="12"/>
        <v>7.99</v>
      </c>
      <c r="AB13" s="51">
        <f t="shared" si="13"/>
        <v>3467.4</v>
      </c>
      <c r="AC13" s="26">
        <f t="shared" si="14"/>
        <v>67.26</v>
      </c>
      <c r="AD13" s="26">
        <f t="shared" si="15"/>
        <v>5016</v>
      </c>
      <c r="AE13" s="79">
        <f t="shared" si="18"/>
        <v>31</v>
      </c>
      <c r="AG13">
        <f t="shared" si="5"/>
        <v>0</v>
      </c>
    </row>
    <row r="14" spans="1:33" ht="12.75">
      <c r="A14" s="2">
        <f t="shared" si="16"/>
        <v>2</v>
      </c>
      <c r="C14" s="43">
        <v>37500</v>
      </c>
      <c r="D14" s="4">
        <f>IF(OR(skraning!D22-skraning!D21&gt;100,skraning!D22-skraning!D21&lt;0),0,skraning!D22-skraning!D21)</f>
        <v>31</v>
      </c>
      <c r="E14" s="8">
        <f>IF(OR(skraning!E22=0,skraning!E21=0),0,skraning!E22-skraning!E21)</f>
        <v>0</v>
      </c>
      <c r="F14" s="11">
        <f>IF(OR(skraning!F22=0,skraning!F21=0),0,skraning!F22-skraning!F21)</f>
        <v>0</v>
      </c>
      <c r="G14" s="19">
        <f t="shared" si="0"/>
        <v>0</v>
      </c>
      <c r="H14" s="20">
        <f t="shared" si="17"/>
        <v>0</v>
      </c>
      <c r="I14" s="85">
        <f>IF(G14&gt;0,SUM(G$6:G14)/SUM(AG$6:AG14),0)</f>
        <v>0</v>
      </c>
      <c r="J14" s="77">
        <f>IF(H14&gt;0,SUM(H$6:H14)/SUM(AG$6:AG14),0)</f>
        <v>0</v>
      </c>
      <c r="K14" s="8">
        <f>G14*AA14</f>
        <v>0</v>
      </c>
      <c r="L14" s="11">
        <f t="shared" si="7"/>
        <v>0</v>
      </c>
      <c r="M14" s="8">
        <f t="shared" si="1"/>
        <v>0</v>
      </c>
      <c r="N14" s="11">
        <f t="shared" si="2"/>
        <v>0</v>
      </c>
      <c r="O14" s="46">
        <f>IF(G14&gt;0,SUM(G$6:G14)/SUM(AG$6:AG14),0)</f>
        <v>0</v>
      </c>
      <c r="P14" s="77">
        <f>IF(H14&gt;0,SUM(H$6:H14)/SUM(AG$6:AG14),0)</f>
        <v>0</v>
      </c>
      <c r="Q14" s="86">
        <f t="shared" si="3"/>
        <v>0</v>
      </c>
      <c r="R14" s="87">
        <f t="shared" si="4"/>
        <v>0</v>
      </c>
      <c r="S14" s="8">
        <f t="shared" si="8"/>
        <v>0</v>
      </c>
      <c r="T14" s="48">
        <f t="shared" si="9"/>
        <v>0</v>
      </c>
      <c r="U14" s="8">
        <f t="shared" si="10"/>
        <v>0</v>
      </c>
      <c r="V14" s="11">
        <f t="shared" si="11"/>
        <v>0</v>
      </c>
      <c r="AA14" s="23">
        <f t="shared" si="12"/>
        <v>7.99</v>
      </c>
      <c r="AB14" s="51">
        <f t="shared" si="13"/>
        <v>3467.4</v>
      </c>
      <c r="AC14" s="26">
        <f t="shared" si="14"/>
        <v>67.26</v>
      </c>
      <c r="AD14" s="26">
        <f t="shared" si="15"/>
        <v>5016</v>
      </c>
      <c r="AE14" s="79">
        <f t="shared" si="18"/>
        <v>31</v>
      </c>
      <c r="AG14">
        <f t="shared" si="5"/>
        <v>0</v>
      </c>
    </row>
    <row r="15" spans="1:33" ht="12.75">
      <c r="A15" s="2">
        <f t="shared" si="16"/>
        <v>2</v>
      </c>
      <c r="C15" s="43">
        <v>37530</v>
      </c>
      <c r="D15" s="4">
        <f>IF(OR(skraning!D23-skraning!D22&gt;100,skraning!D23-skraning!D22&lt;0),0,skraning!D23-skraning!D22)</f>
        <v>33</v>
      </c>
      <c r="E15" s="8">
        <f>IF(OR(skraning!E23=0,skraning!E22=0),0,skraning!E23-skraning!E22)</f>
        <v>0</v>
      </c>
      <c r="F15" s="11">
        <f>IF(OR(skraning!F23=0,skraning!F22=0),0,skraning!F23-skraning!F22)</f>
        <v>0</v>
      </c>
      <c r="G15" s="19">
        <f t="shared" si="0"/>
        <v>0</v>
      </c>
      <c r="H15" s="20">
        <f t="shared" si="17"/>
        <v>0</v>
      </c>
      <c r="I15" s="85">
        <f>IF(G15&gt;0,SUM(G$6:G15)/SUM(AG$6:AG15),0)</f>
        <v>0</v>
      </c>
      <c r="J15" s="77">
        <f>IF(H15&gt;0,SUM(H$6:H15)/SUM(AG$6:AG15),0)</f>
        <v>0</v>
      </c>
      <c r="K15" s="8">
        <f t="shared" si="6"/>
        <v>0</v>
      </c>
      <c r="L15" s="11">
        <f t="shared" si="7"/>
        <v>0</v>
      </c>
      <c r="M15" s="8">
        <f t="shared" si="1"/>
        <v>0</v>
      </c>
      <c r="N15" s="11">
        <f t="shared" si="2"/>
        <v>0</v>
      </c>
      <c r="O15" s="46">
        <f>IF(G15&gt;0,SUM(G$6:G15)/SUM(AG$6:AG15),0)</f>
        <v>0</v>
      </c>
      <c r="P15" s="77">
        <f>IF(H15&gt;0,SUM(H$6:H15)/SUM(AG$6:AG15),0)</f>
        <v>0</v>
      </c>
      <c r="Q15" s="86">
        <f t="shared" si="3"/>
        <v>0</v>
      </c>
      <c r="R15" s="87">
        <f t="shared" si="4"/>
        <v>0</v>
      </c>
      <c r="S15" s="8">
        <f t="shared" si="8"/>
        <v>0</v>
      </c>
      <c r="T15" s="48">
        <f t="shared" si="9"/>
        <v>0</v>
      </c>
      <c r="U15" s="8">
        <f t="shared" si="10"/>
        <v>0</v>
      </c>
      <c r="V15" s="11">
        <f t="shared" si="11"/>
        <v>0</v>
      </c>
      <c r="AA15" s="23">
        <f t="shared" si="12"/>
        <v>7.99</v>
      </c>
      <c r="AB15" s="51">
        <f t="shared" si="13"/>
        <v>3467.4</v>
      </c>
      <c r="AC15" s="26">
        <f t="shared" si="14"/>
        <v>67.26</v>
      </c>
      <c r="AD15" s="26">
        <f t="shared" si="15"/>
        <v>5016</v>
      </c>
      <c r="AE15" s="79">
        <f t="shared" si="18"/>
        <v>30</v>
      </c>
      <c r="AG15">
        <f t="shared" si="5"/>
        <v>0</v>
      </c>
    </row>
    <row r="16" spans="1:33" ht="12.75">
      <c r="A16" s="2">
        <f t="shared" si="16"/>
        <v>2</v>
      </c>
      <c r="C16" s="43">
        <v>37561</v>
      </c>
      <c r="D16" s="4">
        <f>IF(OR(skraning!D24-skraning!D23&gt;100,skraning!D24-skraning!D23&lt;0),0,skraning!D24-skraning!D23)</f>
        <v>28</v>
      </c>
      <c r="E16" s="8">
        <f>IF(OR(skraning!E24=0,skraning!E23=0),0,skraning!E24-skraning!E23)</f>
        <v>0</v>
      </c>
      <c r="F16" s="11">
        <f>IF(OR(skraning!F24=0,skraning!F23=0),0,skraning!F24-skraning!F23)</f>
        <v>0</v>
      </c>
      <c r="G16" s="19">
        <f t="shared" si="0"/>
        <v>0</v>
      </c>
      <c r="H16" s="20">
        <f t="shared" si="17"/>
        <v>0</v>
      </c>
      <c r="I16" s="85">
        <f>IF(G16&gt;0,SUM(G$6:G16)/SUM(AG$6:AG16),0)</f>
        <v>0</v>
      </c>
      <c r="J16" s="77">
        <f>IF(H16&gt;0,SUM(H$6:H16)/SUM(AG$6:AG16),0)</f>
        <v>0</v>
      </c>
      <c r="K16" s="8">
        <f>G16*AA16</f>
        <v>0</v>
      </c>
      <c r="L16" s="11">
        <f t="shared" si="7"/>
        <v>0</v>
      </c>
      <c r="M16" s="8">
        <f>G16*AE16*AA16</f>
        <v>0</v>
      </c>
      <c r="N16" s="11">
        <f>H16*AE16*AC16</f>
        <v>0</v>
      </c>
      <c r="O16" s="46">
        <f>IF(G16&gt;0,SUM(G$6:G16)/SUM(AG$6:AG16),0)</f>
        <v>0</v>
      </c>
      <c r="P16" s="77">
        <f>IF(H16&gt;0,SUM(H$6:H16)/SUM(AG$6:AG16),0)</f>
        <v>0</v>
      </c>
      <c r="Q16" s="86">
        <f>(O16)*AA17</f>
        <v>0</v>
      </c>
      <c r="R16" s="87">
        <f>(P16)*AC17</f>
        <v>0</v>
      </c>
      <c r="S16" s="8">
        <f t="shared" si="8"/>
        <v>0</v>
      </c>
      <c r="T16" s="48">
        <f t="shared" si="9"/>
        <v>0</v>
      </c>
      <c r="U16" s="8">
        <f t="shared" si="10"/>
        <v>0</v>
      </c>
      <c r="V16" s="11">
        <f t="shared" si="11"/>
        <v>0</v>
      </c>
      <c r="AA16" s="23">
        <f t="shared" si="12"/>
        <v>7.99</v>
      </c>
      <c r="AB16" s="51">
        <f t="shared" si="13"/>
        <v>3467.4</v>
      </c>
      <c r="AC16" s="26">
        <f t="shared" si="14"/>
        <v>67.26</v>
      </c>
      <c r="AD16" s="26">
        <f t="shared" si="15"/>
        <v>5016</v>
      </c>
      <c r="AE16" s="79">
        <f t="shared" si="18"/>
        <v>31</v>
      </c>
      <c r="AG16">
        <f t="shared" si="5"/>
        <v>0</v>
      </c>
    </row>
    <row r="17" spans="1:33" s="3" customFormat="1" ht="12.75">
      <c r="A17" s="4">
        <f t="shared" si="16"/>
        <v>3</v>
      </c>
      <c r="B17" s="28"/>
      <c r="C17" s="47">
        <v>37591</v>
      </c>
      <c r="D17" s="4">
        <f>IF(OR(skraning!D25-skraning!D24&gt;100,skraning!D25-skraning!D24&lt;0),0,skraning!D25-skraning!D24)</f>
        <v>30</v>
      </c>
      <c r="E17" s="32">
        <f>IF(OR(skraning!E25=0,skraning!E24=0),0,skraning!E25-skraning!E24)</f>
        <v>0</v>
      </c>
      <c r="F17" s="33">
        <f>IF(OR(skraning!F25=0,skraning!F24=0),0,skraning!F25-skraning!F24)</f>
        <v>0</v>
      </c>
      <c r="G17" s="17">
        <f t="shared" si="0"/>
        <v>0</v>
      </c>
      <c r="H17" s="20">
        <f t="shared" si="17"/>
        <v>0</v>
      </c>
      <c r="I17" s="85">
        <f>IF(G17&gt;0,SUM(G$6:G17)/SUM(AG$6:AG17),0)</f>
        <v>0</v>
      </c>
      <c r="J17" s="77">
        <f>IF(H17&gt;0,SUM(H$6:H17)/SUM(AG$6:AG17),0)</f>
        <v>0</v>
      </c>
      <c r="K17" s="32">
        <f t="shared" si="6"/>
        <v>0</v>
      </c>
      <c r="L17" s="33">
        <f t="shared" si="7"/>
        <v>0</v>
      </c>
      <c r="M17" s="8">
        <f aca="true" t="shared" si="19" ref="M17:M80">G17*AE17*AA17</f>
        <v>0</v>
      </c>
      <c r="N17" s="11">
        <f aca="true" t="shared" si="20" ref="N17:N80">H17*AE17*AC17</f>
        <v>0</v>
      </c>
      <c r="O17" s="46">
        <f>IF(G17&gt;0,SUM(G$6:G17)/SUM(AG$6:AG17),0)</f>
        <v>0</v>
      </c>
      <c r="P17" s="77">
        <f>IF(H17&gt;0,SUM(H$6:H17)/SUM(AG$6:AG17),0)</f>
        <v>0</v>
      </c>
      <c r="Q17" s="86">
        <f aca="true" t="shared" si="21" ref="Q17:Q29">(O17)*AA18</f>
        <v>0</v>
      </c>
      <c r="R17" s="87">
        <f aca="true" t="shared" si="22" ref="R17:R29">(P17)*AC18</f>
        <v>0</v>
      </c>
      <c r="S17" s="8">
        <f t="shared" si="8"/>
        <v>0</v>
      </c>
      <c r="T17" s="48">
        <f t="shared" si="9"/>
        <v>0</v>
      </c>
      <c r="U17" s="8">
        <f t="shared" si="10"/>
        <v>0</v>
      </c>
      <c r="V17" s="11">
        <f t="shared" si="11"/>
        <v>0</v>
      </c>
      <c r="W17" s="38"/>
      <c r="X17" s="38"/>
      <c r="Y17" s="38"/>
      <c r="Z17" s="38"/>
      <c r="AA17" s="22">
        <f t="shared" si="12"/>
        <v>7.99</v>
      </c>
      <c r="AB17" s="50">
        <f t="shared" si="13"/>
        <v>3467.4</v>
      </c>
      <c r="AC17" s="25">
        <f t="shared" si="14"/>
        <v>67.26</v>
      </c>
      <c r="AD17" s="25">
        <f t="shared" si="15"/>
        <v>5016</v>
      </c>
      <c r="AE17" s="79">
        <f t="shared" si="18"/>
        <v>30</v>
      </c>
      <c r="AG17">
        <f t="shared" si="5"/>
        <v>0</v>
      </c>
    </row>
    <row r="18" spans="1:33" ht="12.75">
      <c r="A18" s="2">
        <f t="shared" si="16"/>
        <v>4</v>
      </c>
      <c r="B18" s="29">
        <v>2003</v>
      </c>
      <c r="C18" s="43">
        <v>37622</v>
      </c>
      <c r="D18" s="4">
        <f>IF(OR(skraning!D26-skraning!D25&gt;100,skraning!D26-skraning!D25&lt;0),0,skraning!D26-skraning!D25)</f>
        <v>0</v>
      </c>
      <c r="E18" s="8">
        <f>IF(OR(skraning!E26=0,skraning!E25=0),0,skraning!E26-skraning!E25)</f>
        <v>0</v>
      </c>
      <c r="F18" s="11">
        <f>IF(OR(skraning!F26=0,skraning!F25=0),0,skraning!F26-skraning!F25)</f>
        <v>0</v>
      </c>
      <c r="G18" s="19">
        <f t="shared" si="0"/>
        <v>0</v>
      </c>
      <c r="H18" s="20">
        <f t="shared" si="17"/>
        <v>0</v>
      </c>
      <c r="I18" s="85">
        <f>IF(G18&gt;0,SUM(G7:G18)/SUM(AG7:AG18),0)</f>
        <v>0</v>
      </c>
      <c r="J18" s="77">
        <f>IF(H18&gt;0,SUM(H7:H18)/SUM(AG7:AG18),0)</f>
        <v>0</v>
      </c>
      <c r="K18" s="8">
        <f t="shared" si="6"/>
        <v>0</v>
      </c>
      <c r="L18" s="11">
        <f t="shared" si="7"/>
        <v>0</v>
      </c>
      <c r="M18" s="8">
        <f t="shared" si="19"/>
        <v>0</v>
      </c>
      <c r="N18" s="11">
        <f t="shared" si="20"/>
        <v>0</v>
      </c>
      <c r="O18" s="46">
        <f>IF(G18&gt;0,SUM(G$6:G18)/SUM(AG$6:AG18),0)</f>
        <v>0</v>
      </c>
      <c r="P18" s="77">
        <f>IF(H18&gt;0,SUM(H$6:H18)/SUM(AG$6:AG18),0)</f>
        <v>0</v>
      </c>
      <c r="Q18" s="86">
        <f t="shared" si="21"/>
        <v>0</v>
      </c>
      <c r="R18" s="87">
        <f t="shared" si="22"/>
        <v>0</v>
      </c>
      <c r="S18" s="8">
        <f t="shared" si="8"/>
        <v>0</v>
      </c>
      <c r="T18" s="48">
        <f t="shared" si="9"/>
        <v>0</v>
      </c>
      <c r="U18" s="8">
        <f t="shared" si="10"/>
        <v>0</v>
      </c>
      <c r="V18" s="11">
        <f t="shared" si="11"/>
        <v>0</v>
      </c>
      <c r="AA18" s="23">
        <f t="shared" si="12"/>
        <v>7.99</v>
      </c>
      <c r="AB18" s="51">
        <f t="shared" si="13"/>
        <v>3467.4</v>
      </c>
      <c r="AC18" s="26">
        <f t="shared" si="14"/>
        <v>67.26</v>
      </c>
      <c r="AD18" s="26">
        <f t="shared" si="15"/>
        <v>5016</v>
      </c>
      <c r="AE18" s="79">
        <f t="shared" si="18"/>
        <v>31</v>
      </c>
      <c r="AG18">
        <f t="shared" si="5"/>
        <v>0</v>
      </c>
    </row>
    <row r="19" spans="1:33" ht="12.75">
      <c r="A19" s="2">
        <f t="shared" si="16"/>
        <v>4</v>
      </c>
      <c r="C19" s="43">
        <v>37653</v>
      </c>
      <c r="D19" s="4">
        <f>IF(OR(skraning!D27-skraning!D26&gt;100,skraning!D27-skraning!D26&lt;0),0,skraning!D27-skraning!D26)</f>
        <v>0</v>
      </c>
      <c r="E19" s="8">
        <f>IF(OR(skraning!E27=0,skraning!E26=0),0,skraning!E27-skraning!E26)</f>
        <v>0</v>
      </c>
      <c r="F19" s="11">
        <f>IF(OR(skraning!F27=0,skraning!F26=0),0,skraning!F27-skraning!F26)</f>
        <v>0</v>
      </c>
      <c r="G19" s="19">
        <f t="shared" si="0"/>
        <v>0</v>
      </c>
      <c r="H19" s="20">
        <f t="shared" si="17"/>
        <v>0</v>
      </c>
      <c r="I19" s="85">
        <f>IF(G19&gt;0,SUM(G8:G19)/SUM(AG8:AG19),0)</f>
        <v>0</v>
      </c>
      <c r="J19" s="77">
        <f>IF(H19&gt;0,SUM(H8:H19)/SUM(AG8:AG19),0)</f>
        <v>0</v>
      </c>
      <c r="K19" s="8">
        <f t="shared" si="6"/>
        <v>0</v>
      </c>
      <c r="L19" s="11">
        <f t="shared" si="7"/>
        <v>0</v>
      </c>
      <c r="M19" s="8">
        <f t="shared" si="19"/>
        <v>0</v>
      </c>
      <c r="N19" s="11">
        <f t="shared" si="20"/>
        <v>0</v>
      </c>
      <c r="O19" s="46">
        <f>IF(G19&gt;0,SUM(G$6:G19)/SUM(AG$6:AG19),0)</f>
        <v>0</v>
      </c>
      <c r="P19" s="77">
        <f>IF(H19&gt;0,SUM(H$6:H19)/SUM(AG$6:AG19),0)</f>
        <v>0</v>
      </c>
      <c r="Q19" s="86">
        <f t="shared" si="21"/>
        <v>0</v>
      </c>
      <c r="R19" s="87">
        <f t="shared" si="22"/>
        <v>0</v>
      </c>
      <c r="S19" s="8">
        <f t="shared" si="8"/>
        <v>0</v>
      </c>
      <c r="T19" s="48">
        <f t="shared" si="9"/>
        <v>0</v>
      </c>
      <c r="U19" s="8">
        <f t="shared" si="10"/>
        <v>0</v>
      </c>
      <c r="V19" s="11">
        <f t="shared" si="11"/>
        <v>0</v>
      </c>
      <c r="AA19" s="23">
        <f t="shared" si="12"/>
        <v>7.99</v>
      </c>
      <c r="AB19" s="51">
        <f t="shared" si="13"/>
        <v>3467.4</v>
      </c>
      <c r="AC19" s="26">
        <f t="shared" si="14"/>
        <v>67.26</v>
      </c>
      <c r="AD19" s="26">
        <f t="shared" si="15"/>
        <v>5016</v>
      </c>
      <c r="AE19" s="79">
        <f t="shared" si="18"/>
        <v>31</v>
      </c>
      <c r="AG19">
        <f t="shared" si="5"/>
        <v>0</v>
      </c>
    </row>
    <row r="20" spans="1:33" ht="12.75">
      <c r="A20" s="2">
        <f t="shared" si="16"/>
        <v>4</v>
      </c>
      <c r="C20" s="43">
        <v>37681</v>
      </c>
      <c r="D20" s="4">
        <f>IF(OR(skraning!D28-skraning!D27&gt;100,skraning!D28-skraning!D27&lt;0),0,skraning!D28-skraning!D27)</f>
        <v>0</v>
      </c>
      <c r="E20" s="8">
        <f>IF(OR(skraning!E28=0,skraning!E27=0),0,skraning!E28-skraning!E27)</f>
        <v>0</v>
      </c>
      <c r="F20" s="11">
        <f>IF(OR(skraning!F28=0,skraning!F27=0),0,skraning!F28-skraning!F27)</f>
        <v>0</v>
      </c>
      <c r="G20" s="19">
        <f t="shared" si="0"/>
        <v>0</v>
      </c>
      <c r="H20" s="20">
        <f t="shared" si="17"/>
        <v>0</v>
      </c>
      <c r="I20" s="85">
        <f>IF(G20&gt;0,SUM(G9:G20)/SUM(AG9:AG20),0)</f>
        <v>0</v>
      </c>
      <c r="J20" s="77">
        <f>IF(H20&gt;0,SUM(H9:H20)/SUM(AG9:AG20),0)</f>
        <v>0</v>
      </c>
      <c r="K20" s="8">
        <f t="shared" si="6"/>
        <v>0</v>
      </c>
      <c r="L20" s="11">
        <f t="shared" si="7"/>
        <v>0</v>
      </c>
      <c r="M20" s="8">
        <f t="shared" si="19"/>
        <v>0</v>
      </c>
      <c r="N20" s="11">
        <f t="shared" si="20"/>
        <v>0</v>
      </c>
      <c r="O20" s="46">
        <f>IF(G20&gt;0,SUM(G$6:G20)/SUM(AG$6:AG20),0)</f>
        <v>0</v>
      </c>
      <c r="P20" s="77">
        <f>IF(H20&gt;0,SUM(H$6:H20)/SUM(AG$6:AG20),0)</f>
        <v>0</v>
      </c>
      <c r="Q20" s="86">
        <f t="shared" si="21"/>
        <v>0</v>
      </c>
      <c r="R20" s="87">
        <f t="shared" si="22"/>
        <v>0</v>
      </c>
      <c r="S20" s="8">
        <f t="shared" si="8"/>
        <v>0</v>
      </c>
      <c r="T20" s="48">
        <f t="shared" si="9"/>
        <v>0</v>
      </c>
      <c r="U20" s="8">
        <f t="shared" si="10"/>
        <v>0</v>
      </c>
      <c r="V20" s="11">
        <f t="shared" si="11"/>
        <v>0</v>
      </c>
      <c r="AA20" s="23">
        <f t="shared" si="12"/>
        <v>7.99</v>
      </c>
      <c r="AB20" s="51">
        <f t="shared" si="13"/>
        <v>3467.4</v>
      </c>
      <c r="AC20" s="26">
        <f t="shared" si="14"/>
        <v>67.26</v>
      </c>
      <c r="AD20" s="26">
        <f t="shared" si="15"/>
        <v>5016</v>
      </c>
      <c r="AE20" s="79">
        <f t="shared" si="18"/>
        <v>28</v>
      </c>
      <c r="AG20">
        <f t="shared" si="5"/>
        <v>0</v>
      </c>
    </row>
    <row r="21" spans="1:33" ht="12.75">
      <c r="A21" s="2">
        <f t="shared" si="16"/>
        <v>4</v>
      </c>
      <c r="C21" s="43">
        <v>37712</v>
      </c>
      <c r="D21" s="4">
        <f>IF(OR(skraning!D29-skraning!D28&gt;100,skraning!D29-skraning!D28&lt;0),0,skraning!D29-skraning!D28)</f>
        <v>0</v>
      </c>
      <c r="E21" s="8">
        <f>IF(OR(skraning!E29=0,skraning!E28=0),0,skraning!E29-skraning!E28)</f>
        <v>0</v>
      </c>
      <c r="F21" s="11">
        <f>IF(OR(skraning!F29=0,skraning!F28=0),0,skraning!F29-skraning!F28)</f>
        <v>0</v>
      </c>
      <c r="G21" s="19">
        <f t="shared" si="0"/>
        <v>0</v>
      </c>
      <c r="H21" s="20">
        <f t="shared" si="17"/>
        <v>0</v>
      </c>
      <c r="I21" s="85">
        <f>IF(G21&gt;0,SUM(G10:G21)/SUM(AG10:AG21),0)</f>
        <v>0</v>
      </c>
      <c r="J21" s="77">
        <f>IF(H21&gt;0,SUM(H10:H21)/SUM(AG10:AG21),0)</f>
        <v>0</v>
      </c>
      <c r="K21" s="8">
        <f t="shared" si="6"/>
        <v>0</v>
      </c>
      <c r="L21" s="11">
        <f t="shared" si="7"/>
        <v>0</v>
      </c>
      <c r="M21" s="8">
        <f t="shared" si="19"/>
        <v>0</v>
      </c>
      <c r="N21" s="11">
        <f t="shared" si="20"/>
        <v>0</v>
      </c>
      <c r="O21" s="46">
        <f>IF(G21&gt;0,SUM(G$6:G21)/SUM(AG$6:AG21),0)</f>
        <v>0</v>
      </c>
      <c r="P21" s="77">
        <f>IF(H21&gt;0,SUM(H$6:H21)/SUM(AG$6:AG21),0)</f>
        <v>0</v>
      </c>
      <c r="Q21" s="86">
        <f t="shared" si="21"/>
        <v>0</v>
      </c>
      <c r="R21" s="87">
        <f t="shared" si="22"/>
        <v>0</v>
      </c>
      <c r="S21" s="8">
        <f t="shared" si="8"/>
        <v>0</v>
      </c>
      <c r="T21" s="48">
        <f t="shared" si="9"/>
        <v>0</v>
      </c>
      <c r="U21" s="8">
        <f t="shared" si="10"/>
        <v>0</v>
      </c>
      <c r="V21" s="11">
        <f t="shared" si="11"/>
        <v>0</v>
      </c>
      <c r="AA21" s="23">
        <f t="shared" si="12"/>
        <v>7.99</v>
      </c>
      <c r="AB21" s="51">
        <f t="shared" si="13"/>
        <v>3467.4</v>
      </c>
      <c r="AC21" s="26">
        <f t="shared" si="14"/>
        <v>67.26</v>
      </c>
      <c r="AD21" s="26">
        <f t="shared" si="15"/>
        <v>5016</v>
      </c>
      <c r="AE21" s="79">
        <f t="shared" si="18"/>
        <v>31</v>
      </c>
      <c r="AG21">
        <f t="shared" si="5"/>
        <v>0</v>
      </c>
    </row>
    <row r="22" spans="1:33" ht="12.75">
      <c r="A22" s="2">
        <f t="shared" si="16"/>
        <v>4</v>
      </c>
      <c r="C22" s="43">
        <v>37742</v>
      </c>
      <c r="D22" s="4">
        <f>IF(OR(skraning!D30-skraning!D29&gt;100,skraning!D30-skraning!D29&lt;0),0,skraning!D30-skraning!D29)</f>
        <v>0</v>
      </c>
      <c r="E22" s="8">
        <f>IF(OR(skraning!E30=0,skraning!E29=0),0,skraning!E30-skraning!E29)</f>
        <v>0</v>
      </c>
      <c r="F22" s="11">
        <f>IF(OR(skraning!F30=0,skraning!F29=0),0,skraning!F30-skraning!F29)</f>
        <v>0</v>
      </c>
      <c r="G22" s="19">
        <f t="shared" si="0"/>
        <v>0</v>
      </c>
      <c r="H22" s="20">
        <f t="shared" si="17"/>
        <v>0</v>
      </c>
      <c r="I22" s="85">
        <f>IF(G22&gt;0,SUM(G11:G22)/SUM(AG11:AG22),0)</f>
        <v>0</v>
      </c>
      <c r="J22" s="77">
        <f>IF(H22&gt;0,SUM(H11:H22)/SUM(AG11:AG22),0)</f>
        <v>0</v>
      </c>
      <c r="K22" s="8">
        <f t="shared" si="6"/>
        <v>0</v>
      </c>
      <c r="L22" s="11">
        <f t="shared" si="7"/>
        <v>0</v>
      </c>
      <c r="M22" s="8">
        <f t="shared" si="19"/>
        <v>0</v>
      </c>
      <c r="N22" s="11">
        <f t="shared" si="20"/>
        <v>0</v>
      </c>
      <c r="O22" s="46">
        <f>IF(G22&gt;0,SUM(G$6:G22)/SUM(AG$6:AG22),0)</f>
        <v>0</v>
      </c>
      <c r="P22" s="77">
        <f>IF(H22&gt;0,SUM(H$6:H22)/SUM(AG$6:AG22),0)</f>
        <v>0</v>
      </c>
      <c r="Q22" s="86">
        <f t="shared" si="21"/>
        <v>0</v>
      </c>
      <c r="R22" s="87">
        <f t="shared" si="22"/>
        <v>0</v>
      </c>
      <c r="S22" s="8">
        <f t="shared" si="8"/>
        <v>0</v>
      </c>
      <c r="T22" s="48">
        <f t="shared" si="9"/>
        <v>0</v>
      </c>
      <c r="U22" s="8">
        <f t="shared" si="10"/>
        <v>0</v>
      </c>
      <c r="V22" s="11">
        <f t="shared" si="11"/>
        <v>0</v>
      </c>
      <c r="AA22" s="23">
        <f t="shared" si="12"/>
        <v>7.99</v>
      </c>
      <c r="AB22" s="51">
        <f t="shared" si="13"/>
        <v>3467.4</v>
      </c>
      <c r="AC22" s="26">
        <f t="shared" si="14"/>
        <v>67.26</v>
      </c>
      <c r="AD22" s="26">
        <f t="shared" si="15"/>
        <v>5016</v>
      </c>
      <c r="AE22" s="79">
        <f t="shared" si="18"/>
        <v>30</v>
      </c>
      <c r="AG22">
        <f t="shared" si="5"/>
        <v>0</v>
      </c>
    </row>
    <row r="23" spans="1:33" ht="12.75">
      <c r="A23" s="2">
        <f t="shared" si="16"/>
        <v>4</v>
      </c>
      <c r="C23" s="43">
        <v>37773</v>
      </c>
      <c r="D23" s="4">
        <f>IF(OR(skraning!D31-skraning!D30&gt;100,skraning!D31-skraning!D30&lt;0),0,skraning!D31-skraning!D30)</f>
        <v>0</v>
      </c>
      <c r="E23" s="8">
        <f>IF(OR(skraning!E31=0,skraning!E30=0),0,skraning!E31-skraning!E30)</f>
        <v>0</v>
      </c>
      <c r="F23" s="11">
        <f>IF(OR(skraning!F31=0,skraning!F30=0),0,skraning!F31-skraning!F30)</f>
        <v>0</v>
      </c>
      <c r="G23" s="19">
        <f t="shared" si="0"/>
        <v>0</v>
      </c>
      <c r="H23" s="20">
        <f t="shared" si="17"/>
        <v>0</v>
      </c>
      <c r="I23" s="85">
        <f aca="true" t="shared" si="23" ref="I23:I29">IF(G23&gt;0,SUM(G12:G23)/SUM(AG12:AG23),0)</f>
        <v>0</v>
      </c>
      <c r="J23" s="77">
        <f aca="true" t="shared" si="24" ref="J23:J29">IF(H23&gt;0,SUM(H12:H23)/SUM(AG12:AG23),0)</f>
        <v>0</v>
      </c>
      <c r="K23" s="8">
        <f t="shared" si="6"/>
        <v>0</v>
      </c>
      <c r="L23" s="11">
        <f t="shared" si="7"/>
        <v>0</v>
      </c>
      <c r="M23" s="8">
        <f t="shared" si="19"/>
        <v>0</v>
      </c>
      <c r="N23" s="11">
        <f t="shared" si="20"/>
        <v>0</v>
      </c>
      <c r="O23" s="46">
        <f>IF(G23&gt;0,SUM(G$6:G23)/SUM(AG$6:AG23),0)</f>
        <v>0</v>
      </c>
      <c r="P23" s="77">
        <f>IF(H23&gt;0,SUM(H$6:H23)/SUM(AG$6:AG23),0)</f>
        <v>0</v>
      </c>
      <c r="Q23" s="86">
        <f t="shared" si="21"/>
        <v>0</v>
      </c>
      <c r="R23" s="87">
        <f t="shared" si="22"/>
        <v>0</v>
      </c>
      <c r="S23" s="8">
        <f t="shared" si="8"/>
        <v>0</v>
      </c>
      <c r="T23" s="48">
        <f t="shared" si="9"/>
        <v>0</v>
      </c>
      <c r="U23" s="8">
        <f t="shared" si="10"/>
        <v>0</v>
      </c>
      <c r="V23" s="11">
        <f t="shared" si="11"/>
        <v>0</v>
      </c>
      <c r="AA23" s="23">
        <f t="shared" si="12"/>
        <v>7.99</v>
      </c>
      <c r="AB23" s="51">
        <f t="shared" si="13"/>
        <v>3467.4</v>
      </c>
      <c r="AC23" s="26">
        <f t="shared" si="14"/>
        <v>67.26</v>
      </c>
      <c r="AD23" s="26">
        <f t="shared" si="15"/>
        <v>5016</v>
      </c>
      <c r="AE23" s="79">
        <f t="shared" si="18"/>
        <v>31</v>
      </c>
      <c r="AG23">
        <f t="shared" si="5"/>
        <v>0</v>
      </c>
    </row>
    <row r="24" spans="1:33" ht="12.75">
      <c r="A24" s="2">
        <f t="shared" si="16"/>
        <v>4</v>
      </c>
      <c r="C24" s="43">
        <v>37803</v>
      </c>
      <c r="D24" s="4">
        <f>IF(OR(skraning!D32-skraning!D31&gt;100,skraning!D32-skraning!D31&lt;0),0,skraning!D32-skraning!D31)</f>
        <v>0</v>
      </c>
      <c r="E24" s="8">
        <f>IF(OR(skraning!E32=0,skraning!E31=0),0,skraning!E32-skraning!E31)</f>
        <v>0</v>
      </c>
      <c r="F24" s="11">
        <f>IF(OR(skraning!F32=0,skraning!F31=0),0,skraning!F32-skraning!F31)</f>
        <v>0</v>
      </c>
      <c r="G24" s="19">
        <f t="shared" si="0"/>
        <v>0</v>
      </c>
      <c r="H24" s="20">
        <f t="shared" si="17"/>
        <v>0</v>
      </c>
      <c r="I24" s="85">
        <f t="shared" si="23"/>
        <v>0</v>
      </c>
      <c r="J24" s="77">
        <f t="shared" si="24"/>
        <v>0</v>
      </c>
      <c r="K24" s="8">
        <f t="shared" si="6"/>
        <v>0</v>
      </c>
      <c r="L24" s="11">
        <f t="shared" si="7"/>
        <v>0</v>
      </c>
      <c r="M24" s="8">
        <f t="shared" si="19"/>
        <v>0</v>
      </c>
      <c r="N24" s="11">
        <f t="shared" si="20"/>
        <v>0</v>
      </c>
      <c r="O24" s="46">
        <f>IF(G24&gt;0,SUM(G$6:G24)/SUM(AG$6:AG24),0)</f>
        <v>0</v>
      </c>
      <c r="P24" s="77">
        <f>IF(H24&gt;0,SUM(H$6:H24)/SUM(AG$6:AG24),0)</f>
        <v>0</v>
      </c>
      <c r="Q24" s="86">
        <f t="shared" si="21"/>
        <v>0</v>
      </c>
      <c r="R24" s="87">
        <f t="shared" si="22"/>
        <v>0</v>
      </c>
      <c r="S24" s="8">
        <f t="shared" si="8"/>
        <v>0</v>
      </c>
      <c r="T24" s="48">
        <f t="shared" si="9"/>
        <v>0</v>
      </c>
      <c r="U24" s="8">
        <f t="shared" si="10"/>
        <v>0</v>
      </c>
      <c r="V24" s="11">
        <f t="shared" si="11"/>
        <v>0</v>
      </c>
      <c r="AA24" s="23">
        <f t="shared" si="12"/>
        <v>7.99</v>
      </c>
      <c r="AB24" s="51">
        <f t="shared" si="13"/>
        <v>3467.4</v>
      </c>
      <c r="AC24" s="26">
        <f t="shared" si="14"/>
        <v>67.26</v>
      </c>
      <c r="AD24" s="26">
        <f t="shared" si="15"/>
        <v>5016</v>
      </c>
      <c r="AE24" s="79">
        <f t="shared" si="18"/>
        <v>30</v>
      </c>
      <c r="AG24">
        <f t="shared" si="5"/>
        <v>0</v>
      </c>
    </row>
    <row r="25" spans="1:33" ht="12.75">
      <c r="A25" s="2">
        <f t="shared" si="16"/>
        <v>4</v>
      </c>
      <c r="C25" s="43">
        <v>37834</v>
      </c>
      <c r="D25" s="4">
        <f>IF(OR(skraning!D33-skraning!D32&gt;100,skraning!D33-skraning!D32&lt;0),0,skraning!D33-skraning!D32)</f>
        <v>0</v>
      </c>
      <c r="E25" s="8">
        <f>IF(OR(skraning!E33=0,skraning!E32=0),0,skraning!E33-skraning!E32)</f>
        <v>0</v>
      </c>
      <c r="F25" s="11">
        <f>IF(OR(skraning!F33=0,skraning!F32=0),0,skraning!F33-skraning!F32)</f>
        <v>0</v>
      </c>
      <c r="G25" s="19">
        <f t="shared" si="0"/>
        <v>0</v>
      </c>
      <c r="H25" s="20">
        <f t="shared" si="17"/>
        <v>0</v>
      </c>
      <c r="I25" s="85">
        <f t="shared" si="23"/>
        <v>0</v>
      </c>
      <c r="J25" s="77">
        <f t="shared" si="24"/>
        <v>0</v>
      </c>
      <c r="K25" s="8">
        <f t="shared" si="6"/>
        <v>0</v>
      </c>
      <c r="L25" s="11">
        <f t="shared" si="7"/>
        <v>0</v>
      </c>
      <c r="M25" s="8">
        <f t="shared" si="19"/>
        <v>0</v>
      </c>
      <c r="N25" s="11">
        <f t="shared" si="20"/>
        <v>0</v>
      </c>
      <c r="O25" s="46">
        <f>IF(G25&gt;0,SUM(G$6:G25)/SUM(AG$6:AG25),0)</f>
        <v>0</v>
      </c>
      <c r="P25" s="77">
        <f>IF(H25&gt;0,SUM(H$6:H25)/SUM(AG$6:AG25),0)</f>
        <v>0</v>
      </c>
      <c r="Q25" s="86">
        <f t="shared" si="21"/>
        <v>0</v>
      </c>
      <c r="R25" s="87">
        <f t="shared" si="22"/>
        <v>0</v>
      </c>
      <c r="S25" s="8">
        <f t="shared" si="8"/>
        <v>0</v>
      </c>
      <c r="T25" s="48">
        <f t="shared" si="9"/>
        <v>0</v>
      </c>
      <c r="U25" s="8">
        <f t="shared" si="10"/>
        <v>0</v>
      </c>
      <c r="V25" s="11">
        <f t="shared" si="11"/>
        <v>0</v>
      </c>
      <c r="AA25" s="23">
        <f t="shared" si="12"/>
        <v>7.99</v>
      </c>
      <c r="AB25" s="51">
        <f t="shared" si="13"/>
        <v>3467.4</v>
      </c>
      <c r="AC25" s="26">
        <f t="shared" si="14"/>
        <v>67.26</v>
      </c>
      <c r="AD25" s="26">
        <f t="shared" si="15"/>
        <v>5016</v>
      </c>
      <c r="AE25" s="79">
        <f t="shared" si="18"/>
        <v>31</v>
      </c>
      <c r="AG25">
        <f t="shared" si="5"/>
        <v>0</v>
      </c>
    </row>
    <row r="26" spans="1:33" ht="12.75">
      <c r="A26" s="2">
        <f t="shared" si="16"/>
        <v>4</v>
      </c>
      <c r="C26" s="43">
        <v>37865</v>
      </c>
      <c r="D26" s="4">
        <f>IF(OR(skraning!D34-skraning!D33&gt;100,skraning!D34-skraning!D33&lt;0),0,skraning!D34-skraning!D33)</f>
        <v>0</v>
      </c>
      <c r="E26" s="8">
        <f>IF(OR(skraning!E34=0,skraning!E33=0),0,skraning!E34-skraning!E33)</f>
        <v>0</v>
      </c>
      <c r="F26" s="11">
        <f>IF(OR(skraning!F34=0,skraning!F33=0),0,skraning!F34-skraning!F33)</f>
        <v>0</v>
      </c>
      <c r="G26" s="19">
        <f t="shared" si="0"/>
        <v>0</v>
      </c>
      <c r="H26" s="20">
        <f t="shared" si="17"/>
        <v>0</v>
      </c>
      <c r="I26" s="85">
        <f t="shared" si="23"/>
        <v>0</v>
      </c>
      <c r="J26" s="77">
        <f t="shared" si="24"/>
        <v>0</v>
      </c>
      <c r="K26" s="8">
        <f t="shared" si="6"/>
        <v>0</v>
      </c>
      <c r="L26" s="11">
        <f t="shared" si="7"/>
        <v>0</v>
      </c>
      <c r="M26" s="8">
        <f t="shared" si="19"/>
        <v>0</v>
      </c>
      <c r="N26" s="11">
        <f t="shared" si="20"/>
        <v>0</v>
      </c>
      <c r="O26" s="46">
        <f>IF(G26&gt;0,SUM(G$6:G26)/SUM(AG$6:AG26),0)</f>
        <v>0</v>
      </c>
      <c r="P26" s="77">
        <f>IF(H26&gt;0,SUM(H$6:H26)/SUM(AG$6:AG26),0)</f>
        <v>0</v>
      </c>
      <c r="Q26" s="86">
        <f t="shared" si="21"/>
        <v>0</v>
      </c>
      <c r="R26" s="87">
        <f t="shared" si="22"/>
        <v>0</v>
      </c>
      <c r="S26" s="8">
        <f t="shared" si="8"/>
        <v>0</v>
      </c>
      <c r="T26" s="48">
        <f t="shared" si="9"/>
        <v>0</v>
      </c>
      <c r="U26" s="8">
        <f t="shared" si="10"/>
        <v>0</v>
      </c>
      <c r="V26" s="11">
        <f t="shared" si="11"/>
        <v>0</v>
      </c>
      <c r="AA26" s="23">
        <f t="shared" si="12"/>
        <v>7.99</v>
      </c>
      <c r="AB26" s="51">
        <f t="shared" si="13"/>
        <v>3467.4</v>
      </c>
      <c r="AC26" s="26">
        <f t="shared" si="14"/>
        <v>67.26</v>
      </c>
      <c r="AD26" s="26">
        <f t="shared" si="15"/>
        <v>5016</v>
      </c>
      <c r="AE26" s="79">
        <f t="shared" si="18"/>
        <v>31</v>
      </c>
      <c r="AG26">
        <f t="shared" si="5"/>
        <v>0</v>
      </c>
    </row>
    <row r="27" spans="1:33" ht="12.75">
      <c r="A27" s="2">
        <f t="shared" si="16"/>
        <v>4</v>
      </c>
      <c r="C27" s="43">
        <v>37895</v>
      </c>
      <c r="D27" s="4">
        <f>IF(OR(skraning!D35-skraning!D34&gt;100,skraning!D35-skraning!D34&lt;0),0,skraning!D35-skraning!D34)</f>
        <v>0</v>
      </c>
      <c r="E27" s="8">
        <f>IF(OR(skraning!E35=0,skraning!E34=0),0,skraning!E35-skraning!E34)</f>
        <v>0</v>
      </c>
      <c r="F27" s="11">
        <f>IF(OR(skraning!F35=0,skraning!F34=0),0,skraning!F35-skraning!F34)</f>
        <v>0</v>
      </c>
      <c r="G27" s="19">
        <f t="shared" si="0"/>
        <v>0</v>
      </c>
      <c r="H27" s="20">
        <f t="shared" si="17"/>
        <v>0</v>
      </c>
      <c r="I27" s="85">
        <f t="shared" si="23"/>
        <v>0</v>
      </c>
      <c r="J27" s="77">
        <f t="shared" si="24"/>
        <v>0</v>
      </c>
      <c r="K27" s="8">
        <f t="shared" si="6"/>
        <v>0</v>
      </c>
      <c r="L27" s="11">
        <f t="shared" si="7"/>
        <v>0</v>
      </c>
      <c r="M27" s="8">
        <f t="shared" si="19"/>
        <v>0</v>
      </c>
      <c r="N27" s="11">
        <f t="shared" si="20"/>
        <v>0</v>
      </c>
      <c r="O27" s="46">
        <f>IF(G27&gt;0,SUM(G$6:G27)/SUM(AG$6:AG27),0)</f>
        <v>0</v>
      </c>
      <c r="P27" s="77">
        <f>IF(H27&gt;0,SUM(H$6:H27)/SUM(AG$6:AG27),0)</f>
        <v>0</v>
      </c>
      <c r="Q27" s="86">
        <f t="shared" si="21"/>
        <v>0</v>
      </c>
      <c r="R27" s="87">
        <f t="shared" si="22"/>
        <v>0</v>
      </c>
      <c r="S27" s="8">
        <f t="shared" si="8"/>
        <v>0</v>
      </c>
      <c r="T27" s="48">
        <f t="shared" si="9"/>
        <v>0</v>
      </c>
      <c r="U27" s="8">
        <f t="shared" si="10"/>
        <v>0</v>
      </c>
      <c r="V27" s="11">
        <f t="shared" si="11"/>
        <v>0</v>
      </c>
      <c r="AA27" s="23">
        <f t="shared" si="12"/>
        <v>7.99</v>
      </c>
      <c r="AB27" s="51">
        <f t="shared" si="13"/>
        <v>3467.4</v>
      </c>
      <c r="AC27" s="26">
        <f t="shared" si="14"/>
        <v>67.26</v>
      </c>
      <c r="AD27" s="26">
        <f t="shared" si="15"/>
        <v>5016</v>
      </c>
      <c r="AE27" s="79">
        <f t="shared" si="18"/>
        <v>30</v>
      </c>
      <c r="AG27">
        <f t="shared" si="5"/>
        <v>0</v>
      </c>
    </row>
    <row r="28" spans="1:33" ht="12.75">
      <c r="A28" s="2">
        <f t="shared" si="16"/>
        <v>4</v>
      </c>
      <c r="C28" s="43">
        <v>37926</v>
      </c>
      <c r="D28" s="4">
        <f>IF(OR(skraning!D36-skraning!D35&gt;100,skraning!D36-skraning!D35&lt;0),0,skraning!D36-skraning!D35)</f>
        <v>0</v>
      </c>
      <c r="E28" s="8">
        <f>IF(OR(skraning!E36=0,skraning!E35=0),0,skraning!E36-skraning!E35)</f>
        <v>0</v>
      </c>
      <c r="F28" s="11">
        <f>IF(OR(skraning!F36=0,skraning!F35=0),0,skraning!F36-skraning!F35)</f>
        <v>0</v>
      </c>
      <c r="G28" s="19">
        <f t="shared" si="0"/>
        <v>0</v>
      </c>
      <c r="H28" s="20">
        <f t="shared" si="17"/>
        <v>0</v>
      </c>
      <c r="I28" s="85">
        <f t="shared" si="23"/>
        <v>0</v>
      </c>
      <c r="J28" s="77">
        <f t="shared" si="24"/>
        <v>0</v>
      </c>
      <c r="K28" s="8">
        <f t="shared" si="6"/>
        <v>0</v>
      </c>
      <c r="L28" s="11">
        <f t="shared" si="7"/>
        <v>0</v>
      </c>
      <c r="M28" s="8">
        <f t="shared" si="19"/>
        <v>0</v>
      </c>
      <c r="N28" s="11">
        <f t="shared" si="20"/>
        <v>0</v>
      </c>
      <c r="O28" s="46">
        <f>IF(G28&gt;0,SUM(G$6:G28)/SUM(AG$6:AG28),0)</f>
        <v>0</v>
      </c>
      <c r="P28" s="77">
        <f>IF(H28&gt;0,SUM(H$6:H28)/SUM(AG$6:AG28),0)</f>
        <v>0</v>
      </c>
      <c r="Q28" s="86">
        <f t="shared" si="21"/>
        <v>0</v>
      </c>
      <c r="R28" s="87">
        <f t="shared" si="22"/>
        <v>0</v>
      </c>
      <c r="S28" s="8">
        <f t="shared" si="8"/>
        <v>0</v>
      </c>
      <c r="T28" s="48">
        <f t="shared" si="9"/>
        <v>0</v>
      </c>
      <c r="U28" s="8">
        <f t="shared" si="10"/>
        <v>0</v>
      </c>
      <c r="V28" s="11">
        <f t="shared" si="11"/>
        <v>0</v>
      </c>
      <c r="AA28" s="23">
        <f t="shared" si="12"/>
        <v>7.99</v>
      </c>
      <c r="AB28" s="51">
        <f t="shared" si="13"/>
        <v>3467.4</v>
      </c>
      <c r="AC28" s="26">
        <f t="shared" si="14"/>
        <v>67.26</v>
      </c>
      <c r="AD28" s="26">
        <f t="shared" si="15"/>
        <v>5016</v>
      </c>
      <c r="AE28" s="79">
        <f t="shared" si="18"/>
        <v>31</v>
      </c>
      <c r="AG28">
        <f t="shared" si="5"/>
        <v>0</v>
      </c>
    </row>
    <row r="29" spans="1:33" s="3" customFormat="1" ht="12.75">
      <c r="A29" s="4">
        <f t="shared" si="16"/>
        <v>4</v>
      </c>
      <c r="B29" s="28"/>
      <c r="C29" s="47">
        <v>37956</v>
      </c>
      <c r="D29" s="4">
        <f>IF(OR(skraning!D37-skraning!D36&gt;100,skraning!D37-skraning!D36&lt;0),0,skraning!D37-skraning!D36)</f>
        <v>0</v>
      </c>
      <c r="E29" s="32">
        <f>IF(OR(skraning!E37=0,skraning!E36=0),0,skraning!E37-skraning!E36)</f>
        <v>0</v>
      </c>
      <c r="F29" s="33">
        <f>IF(OR(skraning!F37=0,skraning!F36=0),0,skraning!F37-skraning!F36)</f>
        <v>0</v>
      </c>
      <c r="G29" s="17">
        <f t="shared" si="0"/>
        <v>0</v>
      </c>
      <c r="H29" s="20">
        <f t="shared" si="17"/>
        <v>0</v>
      </c>
      <c r="I29" s="85">
        <f t="shared" si="23"/>
        <v>0</v>
      </c>
      <c r="J29" s="77">
        <f t="shared" si="24"/>
        <v>0</v>
      </c>
      <c r="K29" s="32">
        <f t="shared" si="6"/>
        <v>0</v>
      </c>
      <c r="L29" s="33">
        <f t="shared" si="7"/>
        <v>0</v>
      </c>
      <c r="M29" s="8">
        <f t="shared" si="19"/>
        <v>0</v>
      </c>
      <c r="N29" s="11">
        <f t="shared" si="20"/>
        <v>0</v>
      </c>
      <c r="O29" s="46">
        <f>IF(G29&gt;0,SUM(G$6:G29)/SUM(AG$6:AG29),0)</f>
        <v>0</v>
      </c>
      <c r="P29" s="77">
        <f>IF(H29&gt;0,SUM(H$6:H29)/SUM(AG$6:AG29),0)</f>
        <v>0</v>
      </c>
      <c r="Q29" s="86">
        <f t="shared" si="21"/>
        <v>0</v>
      </c>
      <c r="R29" s="87">
        <f t="shared" si="22"/>
        <v>0</v>
      </c>
      <c r="S29" s="8">
        <f t="shared" si="8"/>
        <v>0</v>
      </c>
      <c r="T29" s="48">
        <f t="shared" si="9"/>
        <v>0</v>
      </c>
      <c r="U29" s="8">
        <f t="shared" si="10"/>
        <v>0</v>
      </c>
      <c r="V29" s="11">
        <f t="shared" si="11"/>
        <v>0</v>
      </c>
      <c r="W29" s="38"/>
      <c r="X29" s="38"/>
      <c r="Y29" s="38"/>
      <c r="Z29" s="38"/>
      <c r="AA29" s="22">
        <f t="shared" si="12"/>
        <v>7.99</v>
      </c>
      <c r="AB29" s="50">
        <f t="shared" si="13"/>
        <v>3467.4</v>
      </c>
      <c r="AC29" s="25">
        <f t="shared" si="14"/>
        <v>67.26</v>
      </c>
      <c r="AD29" s="25">
        <f t="shared" si="15"/>
        <v>5016</v>
      </c>
      <c r="AE29" s="79">
        <f t="shared" si="18"/>
        <v>30</v>
      </c>
      <c r="AG29">
        <f t="shared" si="5"/>
        <v>0</v>
      </c>
    </row>
    <row r="30" spans="1:33" ht="12.75">
      <c r="A30" s="2">
        <f t="shared" si="16"/>
        <v>4</v>
      </c>
      <c r="B30" s="29">
        <v>2004</v>
      </c>
      <c r="C30" s="43">
        <v>37987</v>
      </c>
      <c r="D30" s="4">
        <f>IF(OR(skraning!D38-skraning!D37&gt;100,skraning!D38-skraning!D37&lt;0),0,skraning!D38-skraning!D37)</f>
        <v>0</v>
      </c>
      <c r="E30" s="8">
        <f>IF(OR(skraning!E38=0,skraning!E37=0),0,skraning!E38-skraning!E37)</f>
        <v>0</v>
      </c>
      <c r="F30" s="11">
        <f>IF(OR(skraning!F38=0,skraning!F37=0),0,skraning!F38-skraning!F37)</f>
        <v>0</v>
      </c>
      <c r="G30" s="19">
        <f t="shared" si="0"/>
        <v>0</v>
      </c>
      <c r="H30" s="20">
        <f t="shared" si="17"/>
        <v>0</v>
      </c>
      <c r="I30" s="85">
        <f aca="true" t="shared" si="25" ref="I30:I93">IF(G30&gt;0,SUM(G19:G30)/SUM(AG19:AG30),0)</f>
        <v>0</v>
      </c>
      <c r="J30" s="77">
        <f aca="true" t="shared" si="26" ref="J30:J93">IF(H30&gt;0,SUM(H19:H30)/SUM(AG19:AG30),0)</f>
        <v>0</v>
      </c>
      <c r="K30" s="8">
        <f t="shared" si="6"/>
        <v>0</v>
      </c>
      <c r="L30" s="11">
        <f t="shared" si="7"/>
        <v>0</v>
      </c>
      <c r="M30" s="8">
        <f t="shared" si="19"/>
        <v>0</v>
      </c>
      <c r="N30" s="11">
        <f t="shared" si="20"/>
        <v>0</v>
      </c>
      <c r="O30" s="46">
        <f>IF(G30&gt;0,SUM(G$6:G30)/SUM(AG$6:AG30),0)</f>
        <v>0</v>
      </c>
      <c r="P30" s="77">
        <f>IF(H30&gt;0,SUM(H$6:H30)/SUM(AG$6:AG30),0)</f>
        <v>0</v>
      </c>
      <c r="Q30" s="86">
        <f aca="true" t="shared" si="27" ref="Q30:Q93">(O30)*AA31</f>
        <v>0</v>
      </c>
      <c r="R30" s="87">
        <f aca="true" t="shared" si="28" ref="R30:R93">(P30)*AC31</f>
        <v>0</v>
      </c>
      <c r="S30" s="8">
        <f t="shared" si="8"/>
        <v>0</v>
      </c>
      <c r="T30" s="48">
        <f t="shared" si="9"/>
        <v>0</v>
      </c>
      <c r="U30" s="8">
        <f t="shared" si="10"/>
        <v>0</v>
      </c>
      <c r="V30" s="11">
        <f t="shared" si="11"/>
        <v>0</v>
      </c>
      <c r="AA30" s="23">
        <f t="shared" si="12"/>
        <v>7.99</v>
      </c>
      <c r="AB30" s="51">
        <f t="shared" si="13"/>
        <v>3467.4</v>
      </c>
      <c r="AC30" s="26">
        <f t="shared" si="14"/>
        <v>67.26</v>
      </c>
      <c r="AD30" s="26">
        <f t="shared" si="15"/>
        <v>5016</v>
      </c>
      <c r="AE30" s="79">
        <f t="shared" si="18"/>
        <v>31</v>
      </c>
      <c r="AG30">
        <f t="shared" si="5"/>
        <v>0</v>
      </c>
    </row>
    <row r="31" spans="1:33" ht="12.75">
      <c r="A31" s="2">
        <f t="shared" si="16"/>
        <v>4</v>
      </c>
      <c r="C31" s="43">
        <v>38018</v>
      </c>
      <c r="D31" s="4">
        <f>IF(OR(skraning!D39-skraning!D38&gt;100,skraning!D39-skraning!D38&lt;0),0,skraning!D39-skraning!D38)</f>
        <v>0</v>
      </c>
      <c r="E31" s="8">
        <f>IF(OR(skraning!E39=0,skraning!E38=0),0,skraning!E39-skraning!E38)</f>
        <v>0</v>
      </c>
      <c r="F31" s="11">
        <f>IF(OR(skraning!F39=0,skraning!F38=0),0,skraning!F39-skraning!F38)</f>
        <v>0</v>
      </c>
      <c r="G31" s="19">
        <f t="shared" si="0"/>
        <v>0</v>
      </c>
      <c r="H31" s="20">
        <f t="shared" si="17"/>
        <v>0</v>
      </c>
      <c r="I31" s="85">
        <f t="shared" si="25"/>
        <v>0</v>
      </c>
      <c r="J31" s="77">
        <f t="shared" si="26"/>
        <v>0</v>
      </c>
      <c r="K31" s="8">
        <f t="shared" si="6"/>
        <v>0</v>
      </c>
      <c r="L31" s="11">
        <f t="shared" si="7"/>
        <v>0</v>
      </c>
      <c r="M31" s="8">
        <f t="shared" si="19"/>
        <v>0</v>
      </c>
      <c r="N31" s="11">
        <f t="shared" si="20"/>
        <v>0</v>
      </c>
      <c r="O31" s="46">
        <f>IF(G31&gt;0,SUM(G$6:G31)/SUM(AG$6:AG31),0)</f>
        <v>0</v>
      </c>
      <c r="P31" s="77">
        <f>IF(H31&gt;0,SUM(H$6:H31)/SUM(AG$6:AG31),0)</f>
        <v>0</v>
      </c>
      <c r="Q31" s="86">
        <f t="shared" si="27"/>
        <v>0</v>
      </c>
      <c r="R31" s="87">
        <f t="shared" si="28"/>
        <v>0</v>
      </c>
      <c r="S31" s="8">
        <f t="shared" si="8"/>
        <v>0</v>
      </c>
      <c r="T31" s="48">
        <f t="shared" si="9"/>
        <v>0</v>
      </c>
      <c r="U31" s="8">
        <f t="shared" si="10"/>
        <v>0</v>
      </c>
      <c r="V31" s="11">
        <f t="shared" si="11"/>
        <v>0</v>
      </c>
      <c r="AA31" s="23">
        <f t="shared" si="12"/>
        <v>7.99</v>
      </c>
      <c r="AB31" s="51">
        <f t="shared" si="13"/>
        <v>3467.4</v>
      </c>
      <c r="AC31" s="26">
        <f t="shared" si="14"/>
        <v>67.26</v>
      </c>
      <c r="AD31" s="26">
        <f t="shared" si="15"/>
        <v>5016</v>
      </c>
      <c r="AE31" s="79">
        <f t="shared" si="18"/>
        <v>31</v>
      </c>
      <c r="AG31">
        <f t="shared" si="5"/>
        <v>0</v>
      </c>
    </row>
    <row r="32" spans="1:33" ht="12.75">
      <c r="A32" s="2">
        <f t="shared" si="16"/>
        <v>4</v>
      </c>
      <c r="C32" s="43">
        <v>38047</v>
      </c>
      <c r="D32" s="4">
        <f>IF(OR(skraning!D40-skraning!D39&gt;100,skraning!D40-skraning!D39&lt;0),0,skraning!D40-skraning!D39)</f>
        <v>0</v>
      </c>
      <c r="E32" s="8">
        <f>IF(OR(skraning!E40=0,skraning!E39=0),0,skraning!E40-skraning!E39)</f>
        <v>0</v>
      </c>
      <c r="F32" s="11">
        <f>IF(OR(skraning!F40=0,skraning!F39=0),0,skraning!F40-skraning!F39)</f>
        <v>0</v>
      </c>
      <c r="G32" s="19">
        <f t="shared" si="0"/>
        <v>0</v>
      </c>
      <c r="H32" s="20">
        <f t="shared" si="17"/>
        <v>0</v>
      </c>
      <c r="I32" s="85">
        <f t="shared" si="25"/>
        <v>0</v>
      </c>
      <c r="J32" s="77">
        <f t="shared" si="26"/>
        <v>0</v>
      </c>
      <c r="K32" s="8">
        <f t="shared" si="6"/>
        <v>0</v>
      </c>
      <c r="L32" s="11">
        <f t="shared" si="7"/>
        <v>0</v>
      </c>
      <c r="M32" s="8">
        <f t="shared" si="19"/>
        <v>0</v>
      </c>
      <c r="N32" s="11">
        <f t="shared" si="20"/>
        <v>0</v>
      </c>
      <c r="O32" s="46">
        <f>IF(G32&gt;0,SUM(G$6:G32)/SUM(AG$6:AG32),0)</f>
        <v>0</v>
      </c>
      <c r="P32" s="77">
        <f>IF(H32&gt;0,SUM(H$6:H32)/SUM(AG$6:AG32),0)</f>
        <v>0</v>
      </c>
      <c r="Q32" s="86">
        <f t="shared" si="27"/>
        <v>0</v>
      </c>
      <c r="R32" s="87">
        <f t="shared" si="28"/>
        <v>0</v>
      </c>
      <c r="S32" s="8">
        <f t="shared" si="8"/>
        <v>0</v>
      </c>
      <c r="T32" s="48">
        <f t="shared" si="9"/>
        <v>0</v>
      </c>
      <c r="U32" s="8">
        <f t="shared" si="10"/>
        <v>0</v>
      </c>
      <c r="V32" s="11">
        <f t="shared" si="11"/>
        <v>0</v>
      </c>
      <c r="AA32" s="23">
        <f t="shared" si="12"/>
        <v>7.99</v>
      </c>
      <c r="AB32" s="51">
        <f t="shared" si="13"/>
        <v>3467.4</v>
      </c>
      <c r="AC32" s="26">
        <f t="shared" si="14"/>
        <v>67.26</v>
      </c>
      <c r="AD32" s="26">
        <f t="shared" si="15"/>
        <v>5016</v>
      </c>
      <c r="AE32" s="79">
        <f t="shared" si="18"/>
        <v>29</v>
      </c>
      <c r="AG32">
        <f t="shared" si="5"/>
        <v>0</v>
      </c>
    </row>
    <row r="33" spans="1:33" ht="12.75">
      <c r="A33" s="2">
        <f t="shared" si="16"/>
        <v>4</v>
      </c>
      <c r="C33" s="43">
        <v>38078</v>
      </c>
      <c r="D33" s="4">
        <f>IF(OR(skraning!D41-skraning!D40&gt;100,skraning!D41-skraning!D40&lt;0),0,skraning!D41-skraning!D40)</f>
        <v>0</v>
      </c>
      <c r="E33" s="8">
        <f>IF(OR(skraning!E41=0,skraning!E40=0),0,skraning!E41-skraning!E40)</f>
        <v>0</v>
      </c>
      <c r="F33" s="11">
        <f>IF(OR(skraning!F41=0,skraning!F40=0),0,skraning!F41-skraning!F40)</f>
        <v>0</v>
      </c>
      <c r="G33" s="19">
        <f t="shared" si="0"/>
        <v>0</v>
      </c>
      <c r="H33" s="20">
        <f t="shared" si="17"/>
        <v>0</v>
      </c>
      <c r="I33" s="85">
        <f t="shared" si="25"/>
        <v>0</v>
      </c>
      <c r="J33" s="77">
        <f t="shared" si="26"/>
        <v>0</v>
      </c>
      <c r="K33" s="8">
        <f t="shared" si="6"/>
        <v>0</v>
      </c>
      <c r="L33" s="11">
        <f t="shared" si="7"/>
        <v>0</v>
      </c>
      <c r="M33" s="8">
        <f t="shared" si="19"/>
        <v>0</v>
      </c>
      <c r="N33" s="11">
        <f t="shared" si="20"/>
        <v>0</v>
      </c>
      <c r="O33" s="46">
        <f>IF(G33&gt;0,SUM(G$6:G33)/SUM(AG$6:AG33),0)</f>
        <v>0</v>
      </c>
      <c r="P33" s="77">
        <f>IF(H33&gt;0,SUM(H$6:H33)/SUM(AG$6:AG33),0)</f>
        <v>0</v>
      </c>
      <c r="Q33" s="86">
        <f t="shared" si="27"/>
        <v>0</v>
      </c>
      <c r="R33" s="87">
        <f t="shared" si="28"/>
        <v>0</v>
      </c>
      <c r="S33" s="8">
        <f t="shared" si="8"/>
        <v>0</v>
      </c>
      <c r="T33" s="48">
        <f t="shared" si="9"/>
        <v>0</v>
      </c>
      <c r="U33" s="8">
        <f t="shared" si="10"/>
        <v>0</v>
      </c>
      <c r="V33" s="11">
        <f t="shared" si="11"/>
        <v>0</v>
      </c>
      <c r="AA33" s="23">
        <f t="shared" si="12"/>
        <v>7.99</v>
      </c>
      <c r="AB33" s="51">
        <f t="shared" si="13"/>
        <v>3467.4</v>
      </c>
      <c r="AC33" s="26">
        <f t="shared" si="14"/>
        <v>67.26</v>
      </c>
      <c r="AD33" s="26">
        <f t="shared" si="15"/>
        <v>5016</v>
      </c>
      <c r="AE33" s="79">
        <f t="shared" si="18"/>
        <v>31</v>
      </c>
      <c r="AG33">
        <f t="shared" si="5"/>
        <v>0</v>
      </c>
    </row>
    <row r="34" spans="1:33" ht="12.75">
      <c r="A34" s="2">
        <f t="shared" si="16"/>
        <v>4</v>
      </c>
      <c r="C34" s="43">
        <v>38108</v>
      </c>
      <c r="D34" s="4">
        <f>IF(OR(skraning!D42-skraning!D41&gt;100,skraning!D42-skraning!D41&lt;0),0,skraning!D42-skraning!D41)</f>
        <v>0</v>
      </c>
      <c r="E34" s="8">
        <f>IF(OR(skraning!E42=0,skraning!E41=0),0,skraning!E42-skraning!E41)</f>
        <v>0</v>
      </c>
      <c r="F34" s="11">
        <f>IF(OR(skraning!F42=0,skraning!F41=0),0,skraning!F42-skraning!F41)</f>
        <v>0</v>
      </c>
      <c r="G34" s="19">
        <f t="shared" si="0"/>
        <v>0</v>
      </c>
      <c r="H34" s="20">
        <f t="shared" si="17"/>
        <v>0</v>
      </c>
      <c r="I34" s="85">
        <f t="shared" si="25"/>
        <v>0</v>
      </c>
      <c r="J34" s="77">
        <f t="shared" si="26"/>
        <v>0</v>
      </c>
      <c r="K34" s="8">
        <f t="shared" si="6"/>
        <v>0</v>
      </c>
      <c r="L34" s="11">
        <f t="shared" si="7"/>
        <v>0</v>
      </c>
      <c r="M34" s="8">
        <f t="shared" si="19"/>
        <v>0</v>
      </c>
      <c r="N34" s="11">
        <f t="shared" si="20"/>
        <v>0</v>
      </c>
      <c r="O34" s="46">
        <f>IF(G34&gt;0,SUM(G$6:G34)/SUM(AG$6:AG34),0)</f>
        <v>0</v>
      </c>
      <c r="P34" s="77">
        <f>IF(H34&gt;0,SUM(H$6:H34)/SUM(AG$6:AG34),0)</f>
        <v>0</v>
      </c>
      <c r="Q34" s="86">
        <f t="shared" si="27"/>
        <v>0</v>
      </c>
      <c r="R34" s="87">
        <f t="shared" si="28"/>
        <v>0</v>
      </c>
      <c r="S34" s="8">
        <f t="shared" si="8"/>
        <v>0</v>
      </c>
      <c r="T34" s="48">
        <f t="shared" si="9"/>
        <v>0</v>
      </c>
      <c r="U34" s="8">
        <f t="shared" si="10"/>
        <v>0</v>
      </c>
      <c r="V34" s="11">
        <f t="shared" si="11"/>
        <v>0</v>
      </c>
      <c r="AA34" s="23">
        <f t="shared" si="12"/>
        <v>7.99</v>
      </c>
      <c r="AB34" s="51">
        <f t="shared" si="13"/>
        <v>3467.4</v>
      </c>
      <c r="AC34" s="26">
        <f t="shared" si="14"/>
        <v>67.26</v>
      </c>
      <c r="AD34" s="26">
        <f t="shared" si="15"/>
        <v>5016</v>
      </c>
      <c r="AE34" s="79">
        <f t="shared" si="18"/>
        <v>30</v>
      </c>
      <c r="AG34">
        <f t="shared" si="5"/>
        <v>0</v>
      </c>
    </row>
    <row r="35" spans="1:33" ht="12.75">
      <c r="A35" s="2">
        <f t="shared" si="16"/>
        <v>4</v>
      </c>
      <c r="C35" s="43">
        <v>38139</v>
      </c>
      <c r="D35" s="4">
        <f>IF(OR(skraning!D43-skraning!D42&gt;100,skraning!D43-skraning!D42&lt;0),0,skraning!D43-skraning!D42)</f>
        <v>0</v>
      </c>
      <c r="E35" s="8">
        <f>IF(OR(skraning!E43=0,skraning!E42=0),0,skraning!E43-skraning!E42)</f>
        <v>0</v>
      </c>
      <c r="F35" s="11">
        <f>IF(OR(skraning!F43=0,skraning!F42=0),0,skraning!F43-skraning!F42)</f>
        <v>0</v>
      </c>
      <c r="G35" s="19">
        <f t="shared" si="0"/>
        <v>0</v>
      </c>
      <c r="H35" s="20">
        <f t="shared" si="17"/>
        <v>0</v>
      </c>
      <c r="I35" s="85">
        <f t="shared" si="25"/>
        <v>0</v>
      </c>
      <c r="J35" s="77">
        <f t="shared" si="26"/>
        <v>0</v>
      </c>
      <c r="K35" s="8">
        <f t="shared" si="6"/>
        <v>0</v>
      </c>
      <c r="L35" s="11">
        <f t="shared" si="7"/>
        <v>0</v>
      </c>
      <c r="M35" s="8">
        <f t="shared" si="19"/>
        <v>0</v>
      </c>
      <c r="N35" s="11">
        <f t="shared" si="20"/>
        <v>0</v>
      </c>
      <c r="O35" s="46">
        <f>IF(G35&gt;0,SUM(G$6:G35)/SUM(AG$6:AG35),0)</f>
        <v>0</v>
      </c>
      <c r="P35" s="77">
        <f>IF(H35&gt;0,SUM(H$6:H35)/SUM(AG$6:AG35),0)</f>
        <v>0</v>
      </c>
      <c r="Q35" s="86">
        <f t="shared" si="27"/>
        <v>0</v>
      </c>
      <c r="R35" s="87">
        <f t="shared" si="28"/>
        <v>0</v>
      </c>
      <c r="S35" s="8">
        <f t="shared" si="8"/>
        <v>0</v>
      </c>
      <c r="T35" s="48">
        <f t="shared" si="9"/>
        <v>0</v>
      </c>
      <c r="U35" s="8">
        <f t="shared" si="10"/>
        <v>0</v>
      </c>
      <c r="V35" s="11">
        <f t="shared" si="11"/>
        <v>0</v>
      </c>
      <c r="AA35" s="23">
        <f t="shared" si="12"/>
        <v>7.99</v>
      </c>
      <c r="AB35" s="51">
        <f t="shared" si="13"/>
        <v>3467.4</v>
      </c>
      <c r="AC35" s="26">
        <f t="shared" si="14"/>
        <v>67.26</v>
      </c>
      <c r="AD35" s="26">
        <f t="shared" si="15"/>
        <v>5016</v>
      </c>
      <c r="AE35" s="79">
        <f t="shared" si="18"/>
        <v>31</v>
      </c>
      <c r="AG35">
        <f t="shared" si="5"/>
        <v>0</v>
      </c>
    </row>
    <row r="36" spans="1:33" ht="12.75">
      <c r="A36" s="2">
        <f t="shared" si="16"/>
        <v>4</v>
      </c>
      <c r="C36" s="43">
        <v>38169</v>
      </c>
      <c r="D36" s="4">
        <f>IF(OR(skraning!D44-skraning!D43&gt;100,skraning!D44-skraning!D43&lt;0),0,skraning!D44-skraning!D43)</f>
        <v>0</v>
      </c>
      <c r="E36" s="8">
        <f>IF(OR(skraning!E44=0,skraning!E43=0),0,skraning!E44-skraning!E43)</f>
        <v>0</v>
      </c>
      <c r="F36" s="11">
        <f>IF(OR(skraning!F44=0,skraning!F43=0),0,skraning!F44-skraning!F43)</f>
        <v>0</v>
      </c>
      <c r="G36" s="19">
        <f t="shared" si="0"/>
        <v>0</v>
      </c>
      <c r="H36" s="20">
        <f t="shared" si="17"/>
        <v>0</v>
      </c>
      <c r="I36" s="85">
        <f t="shared" si="25"/>
        <v>0</v>
      </c>
      <c r="J36" s="77">
        <f t="shared" si="26"/>
        <v>0</v>
      </c>
      <c r="K36" s="8">
        <f t="shared" si="6"/>
        <v>0</v>
      </c>
      <c r="L36" s="11">
        <f t="shared" si="7"/>
        <v>0</v>
      </c>
      <c r="M36" s="8">
        <f t="shared" si="19"/>
        <v>0</v>
      </c>
      <c r="N36" s="11">
        <f t="shared" si="20"/>
        <v>0</v>
      </c>
      <c r="O36" s="46">
        <f>IF(G36&gt;0,SUM(G$6:G36)/SUM(AG$6:AG36),0)</f>
        <v>0</v>
      </c>
      <c r="P36" s="77">
        <f>IF(H36&gt;0,SUM(H$6:H36)/SUM(AG$6:AG36),0)</f>
        <v>0</v>
      </c>
      <c r="Q36" s="86">
        <f t="shared" si="27"/>
        <v>0</v>
      </c>
      <c r="R36" s="87">
        <f t="shared" si="28"/>
        <v>0</v>
      </c>
      <c r="S36" s="8">
        <f t="shared" si="8"/>
        <v>0</v>
      </c>
      <c r="T36" s="48">
        <f t="shared" si="9"/>
        <v>0</v>
      </c>
      <c r="U36" s="8">
        <f t="shared" si="10"/>
        <v>0</v>
      </c>
      <c r="V36" s="11">
        <f t="shared" si="11"/>
        <v>0</v>
      </c>
      <c r="AA36" s="23">
        <f t="shared" si="12"/>
        <v>7.99</v>
      </c>
      <c r="AB36" s="51">
        <f t="shared" si="13"/>
        <v>3467.4</v>
      </c>
      <c r="AC36" s="26">
        <f t="shared" si="14"/>
        <v>67.26</v>
      </c>
      <c r="AD36" s="26">
        <f t="shared" si="15"/>
        <v>5016</v>
      </c>
      <c r="AE36" s="79">
        <f t="shared" si="18"/>
        <v>30</v>
      </c>
      <c r="AG36">
        <f t="shared" si="5"/>
        <v>0</v>
      </c>
    </row>
    <row r="37" spans="1:33" ht="12.75">
      <c r="A37" s="2">
        <f t="shared" si="16"/>
        <v>4</v>
      </c>
      <c r="C37" s="43">
        <v>38200</v>
      </c>
      <c r="D37" s="4">
        <f>IF(OR(skraning!D45-skraning!D44&gt;100,skraning!D45-skraning!D44&lt;0),0,skraning!D45-skraning!D44)</f>
        <v>0</v>
      </c>
      <c r="E37" s="8">
        <f>IF(OR(skraning!E45=0,skraning!E44=0),0,skraning!E45-skraning!E44)</f>
        <v>0</v>
      </c>
      <c r="F37" s="11">
        <f>IF(OR(skraning!F45=0,skraning!F44=0),0,skraning!F45-skraning!F44)</f>
        <v>0</v>
      </c>
      <c r="G37" s="19">
        <f t="shared" si="0"/>
        <v>0</v>
      </c>
      <c r="H37" s="20">
        <f t="shared" si="17"/>
        <v>0</v>
      </c>
      <c r="I37" s="85">
        <f t="shared" si="25"/>
        <v>0</v>
      </c>
      <c r="J37" s="77">
        <f t="shared" si="26"/>
        <v>0</v>
      </c>
      <c r="K37" s="8">
        <f t="shared" si="6"/>
        <v>0</v>
      </c>
      <c r="L37" s="11">
        <f t="shared" si="7"/>
        <v>0</v>
      </c>
      <c r="M37" s="8">
        <f t="shared" si="19"/>
        <v>0</v>
      </c>
      <c r="N37" s="11">
        <f t="shared" si="20"/>
        <v>0</v>
      </c>
      <c r="O37" s="46">
        <f>IF(G37&gt;0,SUM(G$6:G37)/SUM(AG$6:AG37),0)</f>
        <v>0</v>
      </c>
      <c r="P37" s="77">
        <f>IF(H37&gt;0,SUM(H$6:H37)/SUM(AG$6:AG37),0)</f>
        <v>0</v>
      </c>
      <c r="Q37" s="86">
        <f t="shared" si="27"/>
        <v>0</v>
      </c>
      <c r="R37" s="87">
        <f t="shared" si="28"/>
        <v>0</v>
      </c>
      <c r="S37" s="8">
        <f t="shared" si="8"/>
        <v>0</v>
      </c>
      <c r="T37" s="48">
        <f t="shared" si="9"/>
        <v>0</v>
      </c>
      <c r="U37" s="8">
        <f t="shared" si="10"/>
        <v>0</v>
      </c>
      <c r="V37" s="11">
        <f t="shared" si="11"/>
        <v>0</v>
      </c>
      <c r="AA37" s="23">
        <f t="shared" si="12"/>
        <v>7.99</v>
      </c>
      <c r="AB37" s="51">
        <f t="shared" si="13"/>
        <v>3467.4</v>
      </c>
      <c r="AC37" s="26">
        <f t="shared" si="14"/>
        <v>67.26</v>
      </c>
      <c r="AD37" s="26">
        <f t="shared" si="15"/>
        <v>5016</v>
      </c>
      <c r="AE37" s="79">
        <f t="shared" si="18"/>
        <v>31</v>
      </c>
      <c r="AG37">
        <f t="shared" si="5"/>
        <v>0</v>
      </c>
    </row>
    <row r="38" spans="1:33" ht="12.75">
      <c r="A38" s="2">
        <f t="shared" si="16"/>
        <v>4</v>
      </c>
      <c r="C38" s="43">
        <v>38231</v>
      </c>
      <c r="D38" s="4">
        <f>IF(OR(skraning!D46-skraning!D45&gt;100,skraning!D46-skraning!D45&lt;0),0,skraning!D46-skraning!D45)</f>
        <v>0</v>
      </c>
      <c r="E38" s="8">
        <f>IF(OR(skraning!E46=0,skraning!E45=0),0,skraning!E46-skraning!E45)</f>
        <v>0</v>
      </c>
      <c r="F38" s="11">
        <f>IF(OR(skraning!F46=0,skraning!F45=0),0,skraning!F46-skraning!F45)</f>
        <v>0</v>
      </c>
      <c r="G38" s="19">
        <f aca="true" t="shared" si="29" ref="G38:G69">IF(OR(E38=0,$D38=0),0,E38/D38)</f>
        <v>0</v>
      </c>
      <c r="H38" s="20">
        <f t="shared" si="17"/>
        <v>0</v>
      </c>
      <c r="I38" s="85">
        <f t="shared" si="25"/>
        <v>0</v>
      </c>
      <c r="J38" s="77">
        <f t="shared" si="26"/>
        <v>0</v>
      </c>
      <c r="K38" s="8">
        <f t="shared" si="6"/>
        <v>0</v>
      </c>
      <c r="L38" s="11">
        <f t="shared" si="7"/>
        <v>0</v>
      </c>
      <c r="M38" s="8">
        <f t="shared" si="19"/>
        <v>0</v>
      </c>
      <c r="N38" s="11">
        <f t="shared" si="20"/>
        <v>0</v>
      </c>
      <c r="O38" s="46">
        <f>IF(G38&gt;0,SUM(G$6:G38)/SUM(AG$6:AG38),0)</f>
        <v>0</v>
      </c>
      <c r="P38" s="77">
        <f>IF(H38&gt;0,SUM(H$6:H38)/SUM(AG$6:AG38),0)</f>
        <v>0</v>
      </c>
      <c r="Q38" s="86">
        <f t="shared" si="27"/>
        <v>0</v>
      </c>
      <c r="R38" s="87">
        <f t="shared" si="28"/>
        <v>0</v>
      </c>
      <c r="S38" s="8">
        <f t="shared" si="8"/>
        <v>0</v>
      </c>
      <c r="T38" s="48">
        <f t="shared" si="9"/>
        <v>0</v>
      </c>
      <c r="U38" s="8">
        <f t="shared" si="10"/>
        <v>0</v>
      </c>
      <c r="V38" s="11">
        <f t="shared" si="11"/>
        <v>0</v>
      </c>
      <c r="AA38" s="23">
        <f t="shared" si="12"/>
        <v>7.99</v>
      </c>
      <c r="AB38" s="51">
        <f t="shared" si="13"/>
        <v>3467.4</v>
      </c>
      <c r="AC38" s="26">
        <f t="shared" si="14"/>
        <v>67.26</v>
      </c>
      <c r="AD38" s="26">
        <f t="shared" si="15"/>
        <v>5016</v>
      </c>
      <c r="AE38" s="79">
        <f t="shared" si="18"/>
        <v>31</v>
      </c>
      <c r="AG38">
        <f t="shared" si="5"/>
        <v>0</v>
      </c>
    </row>
    <row r="39" spans="1:33" ht="12.75">
      <c r="A39" s="2">
        <f t="shared" si="16"/>
        <v>4</v>
      </c>
      <c r="C39" s="43">
        <v>38261</v>
      </c>
      <c r="D39" s="4">
        <f>IF(OR(skraning!D47-skraning!D46&gt;100,skraning!D47-skraning!D46&lt;0),0,skraning!D47-skraning!D46)</f>
        <v>0</v>
      </c>
      <c r="E39" s="8">
        <f>IF(OR(skraning!E47=0,skraning!E46=0),0,skraning!E47-skraning!E46)</f>
        <v>0</v>
      </c>
      <c r="F39" s="11">
        <f>IF(OR(skraning!F47=0,skraning!F46=0),0,skraning!F47-skraning!F46)</f>
        <v>0</v>
      </c>
      <c r="G39" s="19">
        <f t="shared" si="29"/>
        <v>0</v>
      </c>
      <c r="H39" s="20">
        <f t="shared" si="17"/>
        <v>0</v>
      </c>
      <c r="I39" s="85">
        <f t="shared" si="25"/>
        <v>0</v>
      </c>
      <c r="J39" s="77">
        <f t="shared" si="26"/>
        <v>0</v>
      </c>
      <c r="K39" s="8">
        <f t="shared" si="6"/>
        <v>0</v>
      </c>
      <c r="L39" s="11">
        <f t="shared" si="7"/>
        <v>0</v>
      </c>
      <c r="M39" s="8">
        <f t="shared" si="19"/>
        <v>0</v>
      </c>
      <c r="N39" s="11">
        <f t="shared" si="20"/>
        <v>0</v>
      </c>
      <c r="O39" s="46">
        <f>IF(G39&gt;0,SUM(G$6:G39)/SUM(AG$6:AG39),0)</f>
        <v>0</v>
      </c>
      <c r="P39" s="77">
        <f>IF(H39&gt;0,SUM(H$6:H39)/SUM(AG$6:AG39),0)</f>
        <v>0</v>
      </c>
      <c r="Q39" s="86">
        <f t="shared" si="27"/>
        <v>0</v>
      </c>
      <c r="R39" s="87">
        <f t="shared" si="28"/>
        <v>0</v>
      </c>
      <c r="S39" s="8">
        <f t="shared" si="8"/>
        <v>0</v>
      </c>
      <c r="T39" s="48">
        <f t="shared" si="9"/>
        <v>0</v>
      </c>
      <c r="U39" s="8">
        <f t="shared" si="10"/>
        <v>0</v>
      </c>
      <c r="V39" s="11">
        <f t="shared" si="11"/>
        <v>0</v>
      </c>
      <c r="AA39" s="23">
        <f t="shared" si="12"/>
        <v>7.99</v>
      </c>
      <c r="AB39" s="51">
        <f t="shared" si="13"/>
        <v>3467.4</v>
      </c>
      <c r="AC39" s="26">
        <f t="shared" si="14"/>
        <v>67.26</v>
      </c>
      <c r="AD39" s="26">
        <f t="shared" si="15"/>
        <v>5016</v>
      </c>
      <c r="AE39" s="79">
        <f t="shared" si="18"/>
        <v>30</v>
      </c>
      <c r="AG39">
        <f t="shared" si="5"/>
        <v>0</v>
      </c>
    </row>
    <row r="40" spans="1:33" ht="12.75">
      <c r="A40" s="2">
        <f t="shared" si="16"/>
        <v>4</v>
      </c>
      <c r="C40" s="43">
        <v>38292</v>
      </c>
      <c r="D40" s="4">
        <f>IF(OR(skraning!D48-skraning!D47&gt;100,skraning!D48-skraning!D47&lt;0),0,skraning!D48-skraning!D47)</f>
        <v>0</v>
      </c>
      <c r="E40" s="8">
        <f>IF(OR(skraning!E48=0,skraning!E47=0),0,skraning!E48-skraning!E47)</f>
        <v>0</v>
      </c>
      <c r="F40" s="11">
        <f>IF(OR(skraning!F48=0,skraning!F47=0),0,skraning!F48-skraning!F47)</f>
        <v>0</v>
      </c>
      <c r="G40" s="19">
        <f t="shared" si="29"/>
        <v>0</v>
      </c>
      <c r="H40" s="20">
        <f t="shared" si="17"/>
        <v>0</v>
      </c>
      <c r="I40" s="85">
        <f t="shared" si="25"/>
        <v>0</v>
      </c>
      <c r="J40" s="77">
        <f t="shared" si="26"/>
        <v>0</v>
      </c>
      <c r="K40" s="8">
        <f t="shared" si="6"/>
        <v>0</v>
      </c>
      <c r="L40" s="11">
        <f t="shared" si="7"/>
        <v>0</v>
      </c>
      <c r="M40" s="8">
        <f t="shared" si="19"/>
        <v>0</v>
      </c>
      <c r="N40" s="11">
        <f t="shared" si="20"/>
        <v>0</v>
      </c>
      <c r="O40" s="46">
        <f>IF(G40&gt;0,SUM(G$6:G40)/SUM(AG$6:AG40),0)</f>
        <v>0</v>
      </c>
      <c r="P40" s="77">
        <f>IF(H40&gt;0,SUM(H$6:H40)/SUM(AG$6:AG40),0)</f>
        <v>0</v>
      </c>
      <c r="Q40" s="86">
        <f t="shared" si="27"/>
        <v>0</v>
      </c>
      <c r="R40" s="87">
        <f t="shared" si="28"/>
        <v>0</v>
      </c>
      <c r="S40" s="8">
        <f t="shared" si="8"/>
        <v>0</v>
      </c>
      <c r="T40" s="48">
        <f t="shared" si="9"/>
        <v>0</v>
      </c>
      <c r="U40" s="8">
        <f t="shared" si="10"/>
        <v>0</v>
      </c>
      <c r="V40" s="11">
        <f t="shared" si="11"/>
        <v>0</v>
      </c>
      <c r="AA40" s="23">
        <f t="shared" si="12"/>
        <v>7.99</v>
      </c>
      <c r="AB40" s="51">
        <f t="shared" si="13"/>
        <v>3467.4</v>
      </c>
      <c r="AC40" s="26">
        <f t="shared" si="14"/>
        <v>67.26</v>
      </c>
      <c r="AD40" s="26">
        <f t="shared" si="15"/>
        <v>5016</v>
      </c>
      <c r="AE40" s="79">
        <f t="shared" si="18"/>
        <v>31</v>
      </c>
      <c r="AG40">
        <f t="shared" si="5"/>
        <v>0</v>
      </c>
    </row>
    <row r="41" spans="1:33" s="3" customFormat="1" ht="12.75">
      <c r="A41" s="4">
        <f t="shared" si="16"/>
        <v>4</v>
      </c>
      <c r="B41" s="28"/>
      <c r="C41" s="47">
        <v>38322</v>
      </c>
      <c r="D41" s="4">
        <f>IF(OR(skraning!D49-skraning!D48&gt;100,skraning!D49-skraning!D48&lt;0),0,skraning!D49-skraning!D48)</f>
        <v>0</v>
      </c>
      <c r="E41" s="32">
        <f>IF(OR(skraning!E49=0,skraning!E48=0),0,skraning!E49-skraning!E48)</f>
        <v>0</v>
      </c>
      <c r="F41" s="33">
        <f>IF(OR(skraning!F49=0,skraning!F48=0),0,skraning!F49-skraning!F48)</f>
        <v>0</v>
      </c>
      <c r="G41" s="17">
        <f t="shared" si="29"/>
        <v>0</v>
      </c>
      <c r="H41" s="20">
        <f t="shared" si="17"/>
        <v>0</v>
      </c>
      <c r="I41" s="85">
        <f t="shared" si="25"/>
        <v>0</v>
      </c>
      <c r="J41" s="77">
        <f t="shared" si="26"/>
        <v>0</v>
      </c>
      <c r="K41" s="32">
        <f t="shared" si="6"/>
        <v>0</v>
      </c>
      <c r="L41" s="33">
        <f t="shared" si="7"/>
        <v>0</v>
      </c>
      <c r="M41" s="8">
        <f t="shared" si="19"/>
        <v>0</v>
      </c>
      <c r="N41" s="11">
        <f t="shared" si="20"/>
        <v>0</v>
      </c>
      <c r="O41" s="46">
        <f>IF(G41&gt;0,SUM(G$6:G41)/SUM(AG$6:AG41),0)</f>
        <v>0</v>
      </c>
      <c r="P41" s="77">
        <f>IF(H41&gt;0,SUM(H$6:H41)/SUM(AG$6:AG41),0)</f>
        <v>0</v>
      </c>
      <c r="Q41" s="86">
        <f t="shared" si="27"/>
        <v>0</v>
      </c>
      <c r="R41" s="87">
        <f t="shared" si="28"/>
        <v>0</v>
      </c>
      <c r="S41" s="8">
        <f t="shared" si="8"/>
        <v>0</v>
      </c>
      <c r="T41" s="48">
        <f t="shared" si="9"/>
        <v>0</v>
      </c>
      <c r="U41" s="8">
        <f t="shared" si="10"/>
        <v>0</v>
      </c>
      <c r="V41" s="11">
        <f t="shared" si="11"/>
        <v>0</v>
      </c>
      <c r="W41" s="38"/>
      <c r="X41" s="38"/>
      <c r="Y41" s="38"/>
      <c r="Z41" s="38"/>
      <c r="AA41" s="22">
        <f t="shared" si="12"/>
        <v>7.99</v>
      </c>
      <c r="AB41" s="50">
        <f t="shared" si="13"/>
        <v>3467.4</v>
      </c>
      <c r="AC41" s="25">
        <f t="shared" si="14"/>
        <v>67.26</v>
      </c>
      <c r="AD41" s="25">
        <f t="shared" si="15"/>
        <v>5016</v>
      </c>
      <c r="AE41" s="79">
        <f t="shared" si="18"/>
        <v>30</v>
      </c>
      <c r="AG41">
        <f t="shared" si="5"/>
        <v>0</v>
      </c>
    </row>
    <row r="42" spans="1:33" ht="12.75">
      <c r="A42" s="2">
        <f t="shared" si="16"/>
        <v>4</v>
      </c>
      <c r="B42" s="29">
        <v>2005</v>
      </c>
      <c r="C42" s="43">
        <v>38353</v>
      </c>
      <c r="D42" s="4">
        <f>IF(OR(skraning!D50-skraning!D49&gt;100,skraning!D50-skraning!D49&lt;0),0,skraning!D50-skraning!D49)</f>
        <v>0</v>
      </c>
      <c r="E42" s="8">
        <f>IF(OR(skraning!E50=0,skraning!E49=0),0,skraning!E50-skraning!E49)</f>
        <v>0</v>
      </c>
      <c r="F42" s="11">
        <f>IF(OR(skraning!F50=0,skraning!F49=0),0,skraning!F50-skraning!F49)</f>
        <v>0</v>
      </c>
      <c r="G42" s="19">
        <f t="shared" si="29"/>
        <v>0</v>
      </c>
      <c r="H42" s="20">
        <f t="shared" si="17"/>
        <v>0</v>
      </c>
      <c r="I42" s="85">
        <f t="shared" si="25"/>
        <v>0</v>
      </c>
      <c r="J42" s="77">
        <f t="shared" si="26"/>
        <v>0</v>
      </c>
      <c r="K42" s="8">
        <f t="shared" si="6"/>
        <v>0</v>
      </c>
      <c r="L42" s="11">
        <f t="shared" si="7"/>
        <v>0</v>
      </c>
      <c r="M42" s="8">
        <f t="shared" si="19"/>
        <v>0</v>
      </c>
      <c r="N42" s="11">
        <f t="shared" si="20"/>
        <v>0</v>
      </c>
      <c r="O42" s="46">
        <f>IF(G42&gt;0,SUM(G$6:G42)/SUM(AG$6:AG42),0)</f>
        <v>0</v>
      </c>
      <c r="P42" s="77">
        <f>IF(H42&gt;0,SUM(H$6:H42)/SUM(AG$6:AG42),0)</f>
        <v>0</v>
      </c>
      <c r="Q42" s="86">
        <f t="shared" si="27"/>
        <v>0</v>
      </c>
      <c r="R42" s="87">
        <f t="shared" si="28"/>
        <v>0</v>
      </c>
      <c r="S42" s="8">
        <f t="shared" si="8"/>
        <v>0</v>
      </c>
      <c r="T42" s="48">
        <f t="shared" si="9"/>
        <v>0</v>
      </c>
      <c r="U42" s="8">
        <f t="shared" si="10"/>
        <v>0</v>
      </c>
      <c r="V42" s="11">
        <f t="shared" si="11"/>
        <v>0</v>
      </c>
      <c r="AA42" s="23">
        <f t="shared" si="12"/>
        <v>7.99</v>
      </c>
      <c r="AB42" s="51">
        <f t="shared" si="13"/>
        <v>3467.4</v>
      </c>
      <c r="AC42" s="26">
        <f t="shared" si="14"/>
        <v>67.26</v>
      </c>
      <c r="AD42" s="26">
        <f t="shared" si="15"/>
        <v>5016</v>
      </c>
      <c r="AE42" s="79">
        <f t="shared" si="18"/>
        <v>31</v>
      </c>
      <c r="AG42">
        <f t="shared" si="5"/>
        <v>0</v>
      </c>
    </row>
    <row r="43" spans="1:33" ht="12.75">
      <c r="A43" s="2">
        <f t="shared" si="16"/>
        <v>4</v>
      </c>
      <c r="C43" s="43">
        <v>38384</v>
      </c>
      <c r="D43" s="4">
        <f>IF(OR(skraning!D51-skraning!D50&gt;100,skraning!D51-skraning!D50&lt;0),0,skraning!D51-skraning!D50)</f>
        <v>0</v>
      </c>
      <c r="E43" s="8">
        <f>IF(OR(skraning!E51=0,skraning!E50=0),0,skraning!E51-skraning!E50)</f>
        <v>0</v>
      </c>
      <c r="F43" s="11">
        <f>IF(OR(skraning!F51=0,skraning!F50=0),0,skraning!F51-skraning!F50)</f>
        <v>0</v>
      </c>
      <c r="G43" s="19">
        <f t="shared" si="29"/>
        <v>0</v>
      </c>
      <c r="H43" s="20">
        <f t="shared" si="17"/>
        <v>0</v>
      </c>
      <c r="I43" s="85">
        <f t="shared" si="25"/>
        <v>0</v>
      </c>
      <c r="J43" s="77">
        <f t="shared" si="26"/>
        <v>0</v>
      </c>
      <c r="K43" s="8">
        <f t="shared" si="6"/>
        <v>0</v>
      </c>
      <c r="L43" s="11">
        <f t="shared" si="7"/>
        <v>0</v>
      </c>
      <c r="M43" s="8">
        <f t="shared" si="19"/>
        <v>0</v>
      </c>
      <c r="N43" s="11">
        <f t="shared" si="20"/>
        <v>0</v>
      </c>
      <c r="O43" s="46">
        <f>IF(G43&gt;0,SUM(G$6:G43)/SUM(AG$6:AG43),0)</f>
        <v>0</v>
      </c>
      <c r="P43" s="77">
        <f>IF(H43&gt;0,SUM(H$6:H43)/SUM(AG$6:AG43),0)</f>
        <v>0</v>
      </c>
      <c r="Q43" s="86">
        <f t="shared" si="27"/>
        <v>0</v>
      </c>
      <c r="R43" s="87">
        <f t="shared" si="28"/>
        <v>0</v>
      </c>
      <c r="S43" s="8">
        <f t="shared" si="8"/>
        <v>0</v>
      </c>
      <c r="T43" s="48">
        <f t="shared" si="9"/>
        <v>0</v>
      </c>
      <c r="U43" s="8">
        <f t="shared" si="10"/>
        <v>0</v>
      </c>
      <c r="V43" s="11">
        <f t="shared" si="11"/>
        <v>0</v>
      </c>
      <c r="AA43" s="23">
        <f t="shared" si="12"/>
        <v>7.99</v>
      </c>
      <c r="AB43" s="51">
        <f t="shared" si="13"/>
        <v>3467.4</v>
      </c>
      <c r="AC43" s="26">
        <f t="shared" si="14"/>
        <v>67.26</v>
      </c>
      <c r="AD43" s="26">
        <f t="shared" si="15"/>
        <v>5016</v>
      </c>
      <c r="AE43" s="79">
        <f t="shared" si="18"/>
        <v>31</v>
      </c>
      <c r="AG43">
        <f t="shared" si="5"/>
        <v>0</v>
      </c>
    </row>
    <row r="44" spans="1:33" ht="12.75">
      <c r="A44" s="2">
        <f t="shared" si="16"/>
        <v>4</v>
      </c>
      <c r="C44" s="43">
        <v>38412</v>
      </c>
      <c r="D44" s="4">
        <f>IF(OR(skraning!D52-skraning!D51&gt;100,skraning!D52-skraning!D51&lt;0),0,skraning!D52-skraning!D51)</f>
        <v>0</v>
      </c>
      <c r="E44" s="8">
        <f>IF(OR(skraning!E52=0,skraning!E51=0),0,skraning!E52-skraning!E51)</f>
        <v>0</v>
      </c>
      <c r="F44" s="11">
        <f>IF(OR(skraning!F52=0,skraning!F51=0),0,skraning!F52-skraning!F51)</f>
        <v>0</v>
      </c>
      <c r="G44" s="19">
        <f t="shared" si="29"/>
        <v>0</v>
      </c>
      <c r="H44" s="20">
        <f t="shared" si="17"/>
        <v>0</v>
      </c>
      <c r="I44" s="85">
        <f t="shared" si="25"/>
        <v>0</v>
      </c>
      <c r="J44" s="77">
        <f t="shared" si="26"/>
        <v>0</v>
      </c>
      <c r="K44" s="8">
        <f t="shared" si="6"/>
        <v>0</v>
      </c>
      <c r="L44" s="11">
        <f t="shared" si="7"/>
        <v>0</v>
      </c>
      <c r="M44" s="8">
        <f t="shared" si="19"/>
        <v>0</v>
      </c>
      <c r="N44" s="11">
        <f t="shared" si="20"/>
        <v>0</v>
      </c>
      <c r="O44" s="46">
        <f>IF(G44&gt;0,SUM(G$6:G44)/SUM(AG$6:AG44),0)</f>
        <v>0</v>
      </c>
      <c r="P44" s="77">
        <f>IF(H44&gt;0,SUM(H$6:H44)/SUM(AG$6:AG44),0)</f>
        <v>0</v>
      </c>
      <c r="Q44" s="86">
        <f t="shared" si="27"/>
        <v>0</v>
      </c>
      <c r="R44" s="87">
        <f t="shared" si="28"/>
        <v>0</v>
      </c>
      <c r="S44" s="8">
        <f t="shared" si="8"/>
        <v>0</v>
      </c>
      <c r="T44" s="48">
        <f t="shared" si="9"/>
        <v>0</v>
      </c>
      <c r="U44" s="8">
        <f t="shared" si="10"/>
        <v>0</v>
      </c>
      <c r="V44" s="11">
        <f t="shared" si="11"/>
        <v>0</v>
      </c>
      <c r="AA44" s="23">
        <f t="shared" si="12"/>
        <v>7.99</v>
      </c>
      <c r="AB44" s="51">
        <f t="shared" si="13"/>
        <v>3467.4</v>
      </c>
      <c r="AC44" s="26">
        <f t="shared" si="14"/>
        <v>67.26</v>
      </c>
      <c r="AD44" s="26">
        <f t="shared" si="15"/>
        <v>5016</v>
      </c>
      <c r="AE44" s="79">
        <f t="shared" si="18"/>
        <v>28</v>
      </c>
      <c r="AG44">
        <f t="shared" si="5"/>
        <v>0</v>
      </c>
    </row>
    <row r="45" spans="1:33" ht="12.75">
      <c r="A45" s="2">
        <f t="shared" si="16"/>
        <v>4</v>
      </c>
      <c r="C45" s="43">
        <v>38443</v>
      </c>
      <c r="D45" s="4">
        <f>IF(OR(skraning!D53-skraning!D52&gt;100,skraning!D53-skraning!D52&lt;0),0,skraning!D53-skraning!D52)</f>
        <v>0</v>
      </c>
      <c r="E45" s="8">
        <f>IF(OR(skraning!E53=0,skraning!E52=0),0,skraning!E53-skraning!E52)</f>
        <v>0</v>
      </c>
      <c r="F45" s="11">
        <f>IF(OR(skraning!F53=0,skraning!F52=0),0,skraning!F53-skraning!F52)</f>
        <v>0</v>
      </c>
      <c r="G45" s="19">
        <f t="shared" si="29"/>
        <v>0</v>
      </c>
      <c r="H45" s="20">
        <f t="shared" si="17"/>
        <v>0</v>
      </c>
      <c r="I45" s="85">
        <f t="shared" si="25"/>
        <v>0</v>
      </c>
      <c r="J45" s="77">
        <f t="shared" si="26"/>
        <v>0</v>
      </c>
      <c r="K45" s="8">
        <f t="shared" si="6"/>
        <v>0</v>
      </c>
      <c r="L45" s="11">
        <f t="shared" si="7"/>
        <v>0</v>
      </c>
      <c r="M45" s="8">
        <f t="shared" si="19"/>
        <v>0</v>
      </c>
      <c r="N45" s="11">
        <f t="shared" si="20"/>
        <v>0</v>
      </c>
      <c r="O45" s="46">
        <f>IF(G45&gt;0,SUM(G$6:G45)/SUM(AG$6:AG45),0)</f>
        <v>0</v>
      </c>
      <c r="P45" s="77">
        <f>IF(H45&gt;0,SUM(H$6:H45)/SUM(AG$6:AG45),0)</f>
        <v>0</v>
      </c>
      <c r="Q45" s="86">
        <f t="shared" si="27"/>
        <v>0</v>
      </c>
      <c r="R45" s="87">
        <f t="shared" si="28"/>
        <v>0</v>
      </c>
      <c r="S45" s="8">
        <f t="shared" si="8"/>
        <v>0</v>
      </c>
      <c r="T45" s="48">
        <f t="shared" si="9"/>
        <v>0</v>
      </c>
      <c r="U45" s="8">
        <f t="shared" si="10"/>
        <v>0</v>
      </c>
      <c r="V45" s="11">
        <f t="shared" si="11"/>
        <v>0</v>
      </c>
      <c r="AA45" s="23">
        <f t="shared" si="12"/>
        <v>7.99</v>
      </c>
      <c r="AB45" s="51">
        <f t="shared" si="13"/>
        <v>3467.4</v>
      </c>
      <c r="AC45" s="26">
        <f t="shared" si="14"/>
        <v>67.26</v>
      </c>
      <c r="AD45" s="26">
        <f t="shared" si="15"/>
        <v>5016</v>
      </c>
      <c r="AE45" s="79">
        <f t="shared" si="18"/>
        <v>31</v>
      </c>
      <c r="AG45">
        <f t="shared" si="5"/>
        <v>0</v>
      </c>
    </row>
    <row r="46" spans="1:33" ht="12.75">
      <c r="A46" s="2">
        <f t="shared" si="16"/>
        <v>4</v>
      </c>
      <c r="C46" s="43">
        <v>38473</v>
      </c>
      <c r="D46" s="4">
        <f>IF(OR(skraning!D54-skraning!D53&gt;100,skraning!D54-skraning!D53&lt;0),0,skraning!D54-skraning!D53)</f>
        <v>0</v>
      </c>
      <c r="E46" s="8">
        <f>IF(OR(skraning!E54=0,skraning!E53=0),0,skraning!E54-skraning!E53)</f>
        <v>0</v>
      </c>
      <c r="F46" s="11">
        <f>IF(OR(skraning!F54=0,skraning!F53=0),0,skraning!F54-skraning!F53)</f>
        <v>0</v>
      </c>
      <c r="G46" s="19">
        <f t="shared" si="29"/>
        <v>0</v>
      </c>
      <c r="H46" s="20">
        <f t="shared" si="17"/>
        <v>0</v>
      </c>
      <c r="I46" s="85">
        <f t="shared" si="25"/>
        <v>0</v>
      </c>
      <c r="J46" s="77">
        <f t="shared" si="26"/>
        <v>0</v>
      </c>
      <c r="K46" s="8">
        <f t="shared" si="6"/>
        <v>0</v>
      </c>
      <c r="L46" s="11">
        <f t="shared" si="7"/>
        <v>0</v>
      </c>
      <c r="M46" s="8">
        <f t="shared" si="19"/>
        <v>0</v>
      </c>
      <c r="N46" s="11">
        <f t="shared" si="20"/>
        <v>0</v>
      </c>
      <c r="O46" s="46">
        <f>IF(G46&gt;0,SUM(G$6:G46)/SUM(AG$6:AG46),0)</f>
        <v>0</v>
      </c>
      <c r="P46" s="77">
        <f>IF(H46&gt;0,SUM(H$6:H46)/SUM(AG$6:AG46),0)</f>
        <v>0</v>
      </c>
      <c r="Q46" s="86">
        <f t="shared" si="27"/>
        <v>0</v>
      </c>
      <c r="R46" s="87">
        <f t="shared" si="28"/>
        <v>0</v>
      </c>
      <c r="S46" s="8">
        <f t="shared" si="8"/>
        <v>0</v>
      </c>
      <c r="T46" s="48">
        <f t="shared" si="9"/>
        <v>0</v>
      </c>
      <c r="U46" s="8">
        <f t="shared" si="10"/>
        <v>0</v>
      </c>
      <c r="V46" s="11">
        <f t="shared" si="11"/>
        <v>0</v>
      </c>
      <c r="AA46" s="23">
        <f t="shared" si="12"/>
        <v>7.99</v>
      </c>
      <c r="AB46" s="51">
        <f t="shared" si="13"/>
        <v>3467.4</v>
      </c>
      <c r="AC46" s="26">
        <f t="shared" si="14"/>
        <v>67.26</v>
      </c>
      <c r="AD46" s="26">
        <f t="shared" si="15"/>
        <v>5016</v>
      </c>
      <c r="AE46" s="79">
        <f t="shared" si="18"/>
        <v>30</v>
      </c>
      <c r="AG46">
        <f t="shared" si="5"/>
        <v>0</v>
      </c>
    </row>
    <row r="47" spans="1:33" ht="12.75">
      <c r="A47" s="2">
        <f t="shared" si="16"/>
        <v>4</v>
      </c>
      <c r="C47" s="43">
        <v>38504</v>
      </c>
      <c r="D47" s="4">
        <f>IF(OR(skraning!D55-skraning!D54&gt;100,skraning!D55-skraning!D54&lt;0),0,skraning!D55-skraning!D54)</f>
        <v>0</v>
      </c>
      <c r="E47" s="8">
        <f>IF(OR(skraning!E55=0,skraning!E54=0),0,skraning!E55-skraning!E54)</f>
        <v>0</v>
      </c>
      <c r="F47" s="11">
        <f>IF(OR(skraning!F55=0,skraning!F54=0),0,skraning!F55-skraning!F54)</f>
        <v>0</v>
      </c>
      <c r="G47" s="19">
        <f t="shared" si="29"/>
        <v>0</v>
      </c>
      <c r="H47" s="20">
        <f t="shared" si="17"/>
        <v>0</v>
      </c>
      <c r="I47" s="85">
        <f t="shared" si="25"/>
        <v>0</v>
      </c>
      <c r="J47" s="77">
        <f t="shared" si="26"/>
        <v>0</v>
      </c>
      <c r="K47" s="8">
        <f t="shared" si="6"/>
        <v>0</v>
      </c>
      <c r="L47" s="11">
        <f t="shared" si="7"/>
        <v>0</v>
      </c>
      <c r="M47" s="8">
        <f t="shared" si="19"/>
        <v>0</v>
      </c>
      <c r="N47" s="11">
        <f t="shared" si="20"/>
        <v>0</v>
      </c>
      <c r="O47" s="46">
        <f>IF(G47&gt;0,SUM(G$6:G47)/SUM(AG$6:AG47),0)</f>
        <v>0</v>
      </c>
      <c r="P47" s="77">
        <f>IF(H47&gt;0,SUM(H$6:H47)/SUM(AG$6:AG47),0)</f>
        <v>0</v>
      </c>
      <c r="Q47" s="86">
        <f t="shared" si="27"/>
        <v>0</v>
      </c>
      <c r="R47" s="87">
        <f t="shared" si="28"/>
        <v>0</v>
      </c>
      <c r="S47" s="8">
        <f t="shared" si="8"/>
        <v>0</v>
      </c>
      <c r="T47" s="48">
        <f t="shared" si="9"/>
        <v>0</v>
      </c>
      <c r="U47" s="8">
        <f t="shared" si="10"/>
        <v>0</v>
      </c>
      <c r="V47" s="11">
        <f t="shared" si="11"/>
        <v>0</v>
      </c>
      <c r="AA47" s="23">
        <f t="shared" si="12"/>
        <v>7.99</v>
      </c>
      <c r="AB47" s="51">
        <f t="shared" si="13"/>
        <v>3467.4</v>
      </c>
      <c r="AC47" s="26">
        <f t="shared" si="14"/>
        <v>67.26</v>
      </c>
      <c r="AD47" s="26">
        <f t="shared" si="15"/>
        <v>5016</v>
      </c>
      <c r="AE47" s="79">
        <f t="shared" si="18"/>
        <v>31</v>
      </c>
      <c r="AG47">
        <f t="shared" si="5"/>
        <v>0</v>
      </c>
    </row>
    <row r="48" spans="1:33" ht="12.75">
      <c r="A48" s="2">
        <f t="shared" si="16"/>
        <v>4</v>
      </c>
      <c r="C48" s="43">
        <v>38534</v>
      </c>
      <c r="D48" s="4">
        <f>IF(OR(skraning!D56-skraning!D55&gt;100,skraning!D56-skraning!D55&lt;0),0,skraning!D56-skraning!D55)</f>
        <v>0</v>
      </c>
      <c r="E48" s="8">
        <f>IF(OR(skraning!E56=0,skraning!E55=0),0,skraning!E56-skraning!E55)</f>
        <v>0</v>
      </c>
      <c r="F48" s="11">
        <f>IF(OR(skraning!F56=0,skraning!F55=0),0,skraning!F56-skraning!F55)</f>
        <v>0</v>
      </c>
      <c r="G48" s="19">
        <f t="shared" si="29"/>
        <v>0</v>
      </c>
      <c r="H48" s="20">
        <f t="shared" si="17"/>
        <v>0</v>
      </c>
      <c r="I48" s="85">
        <f t="shared" si="25"/>
        <v>0</v>
      </c>
      <c r="J48" s="77">
        <f t="shared" si="26"/>
        <v>0</v>
      </c>
      <c r="K48" s="8">
        <f t="shared" si="6"/>
        <v>0</v>
      </c>
      <c r="L48" s="11">
        <f t="shared" si="7"/>
        <v>0</v>
      </c>
      <c r="M48" s="8">
        <f t="shared" si="19"/>
        <v>0</v>
      </c>
      <c r="N48" s="11">
        <f t="shared" si="20"/>
        <v>0</v>
      </c>
      <c r="O48" s="46">
        <f>IF(G48&gt;0,SUM(G$6:G48)/SUM(AG$6:AG48),0)</f>
        <v>0</v>
      </c>
      <c r="P48" s="77">
        <f>IF(H48&gt;0,SUM(H$6:H48)/SUM(AG$6:AG48),0)</f>
        <v>0</v>
      </c>
      <c r="Q48" s="86">
        <f t="shared" si="27"/>
        <v>0</v>
      </c>
      <c r="R48" s="87">
        <f t="shared" si="28"/>
        <v>0</v>
      </c>
      <c r="S48" s="8">
        <f t="shared" si="8"/>
        <v>0</v>
      </c>
      <c r="T48" s="48">
        <f t="shared" si="9"/>
        <v>0</v>
      </c>
      <c r="U48" s="8">
        <f t="shared" si="10"/>
        <v>0</v>
      </c>
      <c r="V48" s="11">
        <f t="shared" si="11"/>
        <v>0</v>
      </c>
      <c r="AA48" s="23">
        <f t="shared" si="12"/>
        <v>7.99</v>
      </c>
      <c r="AB48" s="51">
        <f t="shared" si="13"/>
        <v>3467.4</v>
      </c>
      <c r="AC48" s="26">
        <f t="shared" si="14"/>
        <v>67.26</v>
      </c>
      <c r="AD48" s="26">
        <f t="shared" si="15"/>
        <v>5016</v>
      </c>
      <c r="AE48" s="79">
        <f t="shared" si="18"/>
        <v>30</v>
      </c>
      <c r="AG48">
        <f t="shared" si="5"/>
        <v>0</v>
      </c>
    </row>
    <row r="49" spans="1:33" ht="12.75">
      <c r="A49" s="2">
        <f t="shared" si="16"/>
        <v>4</v>
      </c>
      <c r="C49" s="43">
        <v>38565</v>
      </c>
      <c r="D49" s="4">
        <f>IF(OR(skraning!D57-skraning!D56&gt;100,skraning!D57-skraning!D56&lt;0),0,skraning!D57-skraning!D56)</f>
        <v>0</v>
      </c>
      <c r="E49" s="8">
        <f>IF(OR(skraning!E57=0,skraning!E56=0),0,skraning!E57-skraning!E56)</f>
        <v>0</v>
      </c>
      <c r="F49" s="11">
        <f>IF(OR(skraning!F57=0,skraning!F56=0),0,skraning!F57-skraning!F56)</f>
        <v>0</v>
      </c>
      <c r="G49" s="19">
        <f t="shared" si="29"/>
        <v>0</v>
      </c>
      <c r="H49" s="20">
        <f t="shared" si="17"/>
        <v>0</v>
      </c>
      <c r="I49" s="85">
        <f t="shared" si="25"/>
        <v>0</v>
      </c>
      <c r="J49" s="77">
        <f t="shared" si="26"/>
        <v>0</v>
      </c>
      <c r="K49" s="8">
        <f t="shared" si="6"/>
        <v>0</v>
      </c>
      <c r="L49" s="11">
        <f t="shared" si="7"/>
        <v>0</v>
      </c>
      <c r="M49" s="8">
        <f t="shared" si="19"/>
        <v>0</v>
      </c>
      <c r="N49" s="11">
        <f t="shared" si="20"/>
        <v>0</v>
      </c>
      <c r="O49" s="46">
        <f>IF(G49&gt;0,SUM(G$6:G49)/SUM(AG$6:AG49),0)</f>
        <v>0</v>
      </c>
      <c r="P49" s="77">
        <f>IF(H49&gt;0,SUM(H$6:H49)/SUM(AG$6:AG49),0)</f>
        <v>0</v>
      </c>
      <c r="Q49" s="86">
        <f t="shared" si="27"/>
        <v>0</v>
      </c>
      <c r="R49" s="87">
        <f t="shared" si="28"/>
        <v>0</v>
      </c>
      <c r="S49" s="8">
        <f t="shared" si="8"/>
        <v>0</v>
      </c>
      <c r="T49" s="48">
        <f t="shared" si="9"/>
        <v>0</v>
      </c>
      <c r="U49" s="8">
        <f t="shared" si="10"/>
        <v>0</v>
      </c>
      <c r="V49" s="11">
        <f t="shared" si="11"/>
        <v>0</v>
      </c>
      <c r="AA49" s="23">
        <f t="shared" si="12"/>
        <v>7.99</v>
      </c>
      <c r="AB49" s="51">
        <f t="shared" si="13"/>
        <v>3467.4</v>
      </c>
      <c r="AC49" s="26">
        <f t="shared" si="14"/>
        <v>67.26</v>
      </c>
      <c r="AD49" s="26">
        <f t="shared" si="15"/>
        <v>5016</v>
      </c>
      <c r="AE49" s="79">
        <f t="shared" si="18"/>
        <v>31</v>
      </c>
      <c r="AG49">
        <f t="shared" si="5"/>
        <v>0</v>
      </c>
    </row>
    <row r="50" spans="1:33" ht="12.75">
      <c r="A50" s="2">
        <f t="shared" si="16"/>
        <v>4</v>
      </c>
      <c r="C50" s="43">
        <v>38596</v>
      </c>
      <c r="D50" s="4">
        <f>IF(OR(skraning!D58-skraning!D57&gt;100,skraning!D58-skraning!D57&lt;0),0,skraning!D58-skraning!D57)</f>
        <v>0</v>
      </c>
      <c r="E50" s="8">
        <f>IF(OR(skraning!E58=0,skraning!E57=0),0,skraning!E58-skraning!E57)</f>
        <v>0</v>
      </c>
      <c r="F50" s="11">
        <f>IF(OR(skraning!F58=0,skraning!F57=0),0,skraning!F58-skraning!F57)</f>
        <v>0</v>
      </c>
      <c r="G50" s="19">
        <f t="shared" si="29"/>
        <v>0</v>
      </c>
      <c r="H50" s="20">
        <f t="shared" si="17"/>
        <v>0</v>
      </c>
      <c r="I50" s="85">
        <f t="shared" si="25"/>
        <v>0</v>
      </c>
      <c r="J50" s="77">
        <f t="shared" si="26"/>
        <v>0</v>
      </c>
      <c r="K50" s="8">
        <f t="shared" si="6"/>
        <v>0</v>
      </c>
      <c r="L50" s="11">
        <f t="shared" si="7"/>
        <v>0</v>
      </c>
      <c r="M50" s="8">
        <f t="shared" si="19"/>
        <v>0</v>
      </c>
      <c r="N50" s="11">
        <f t="shared" si="20"/>
        <v>0</v>
      </c>
      <c r="O50" s="46">
        <f>IF(G50&gt;0,SUM(G$6:G50)/SUM(AG$6:AG50),0)</f>
        <v>0</v>
      </c>
      <c r="P50" s="77">
        <f>IF(H50&gt;0,SUM(H$6:H50)/SUM(AG$6:AG50),0)</f>
        <v>0</v>
      </c>
      <c r="Q50" s="86">
        <f t="shared" si="27"/>
        <v>0</v>
      </c>
      <c r="R50" s="87">
        <f t="shared" si="28"/>
        <v>0</v>
      </c>
      <c r="S50" s="8">
        <f t="shared" si="8"/>
        <v>0</v>
      </c>
      <c r="T50" s="48">
        <f t="shared" si="9"/>
        <v>0</v>
      </c>
      <c r="U50" s="8">
        <f t="shared" si="10"/>
        <v>0</v>
      </c>
      <c r="V50" s="11">
        <f t="shared" si="11"/>
        <v>0</v>
      </c>
      <c r="AA50" s="23">
        <f t="shared" si="12"/>
        <v>7.99</v>
      </c>
      <c r="AB50" s="51">
        <f t="shared" si="13"/>
        <v>3467.4</v>
      </c>
      <c r="AC50" s="26">
        <f t="shared" si="14"/>
        <v>67.26</v>
      </c>
      <c r="AD50" s="26">
        <f t="shared" si="15"/>
        <v>5016</v>
      </c>
      <c r="AE50" s="79">
        <f t="shared" si="18"/>
        <v>31</v>
      </c>
      <c r="AG50">
        <f t="shared" si="5"/>
        <v>0</v>
      </c>
    </row>
    <row r="51" spans="1:33" ht="12.75">
      <c r="A51" s="2">
        <f t="shared" si="16"/>
        <v>4</v>
      </c>
      <c r="C51" s="43">
        <v>38626</v>
      </c>
      <c r="D51" s="4">
        <f>IF(OR(skraning!D59-skraning!D58&gt;100,skraning!D59-skraning!D58&lt;0),0,skraning!D59-skraning!D58)</f>
        <v>0</v>
      </c>
      <c r="E51" s="8">
        <f>IF(OR(skraning!E59=0,skraning!E58=0),0,skraning!E59-skraning!E58)</f>
        <v>0</v>
      </c>
      <c r="F51" s="11">
        <f>IF(OR(skraning!F59=0,skraning!F58=0),0,skraning!F59-skraning!F58)</f>
        <v>0</v>
      </c>
      <c r="G51" s="19">
        <f t="shared" si="29"/>
        <v>0</v>
      </c>
      <c r="H51" s="20">
        <f t="shared" si="17"/>
        <v>0</v>
      </c>
      <c r="I51" s="85">
        <f t="shared" si="25"/>
        <v>0</v>
      </c>
      <c r="J51" s="77">
        <f t="shared" si="26"/>
        <v>0</v>
      </c>
      <c r="K51" s="8">
        <f t="shared" si="6"/>
        <v>0</v>
      </c>
      <c r="L51" s="11">
        <f t="shared" si="7"/>
        <v>0</v>
      </c>
      <c r="M51" s="8">
        <f t="shared" si="19"/>
        <v>0</v>
      </c>
      <c r="N51" s="11">
        <f t="shared" si="20"/>
        <v>0</v>
      </c>
      <c r="O51" s="46">
        <f>IF(G51&gt;0,SUM(G$6:G51)/SUM(AG$6:AG51),0)</f>
        <v>0</v>
      </c>
      <c r="P51" s="77">
        <f>IF(H51&gt;0,SUM(H$6:H51)/SUM(AG$6:AG51),0)</f>
        <v>0</v>
      </c>
      <c r="Q51" s="86">
        <f t="shared" si="27"/>
        <v>0</v>
      </c>
      <c r="R51" s="87">
        <f t="shared" si="28"/>
        <v>0</v>
      </c>
      <c r="S51" s="8">
        <f t="shared" si="8"/>
        <v>0</v>
      </c>
      <c r="T51" s="48">
        <f t="shared" si="9"/>
        <v>0</v>
      </c>
      <c r="U51" s="8">
        <f t="shared" si="10"/>
        <v>0</v>
      </c>
      <c r="V51" s="11">
        <f t="shared" si="11"/>
        <v>0</v>
      </c>
      <c r="AA51" s="23">
        <f t="shared" si="12"/>
        <v>7.99</v>
      </c>
      <c r="AB51" s="51">
        <f t="shared" si="13"/>
        <v>3467.4</v>
      </c>
      <c r="AC51" s="26">
        <f t="shared" si="14"/>
        <v>67.26</v>
      </c>
      <c r="AD51" s="26">
        <f t="shared" si="15"/>
        <v>5016</v>
      </c>
      <c r="AE51" s="79">
        <f t="shared" si="18"/>
        <v>30</v>
      </c>
      <c r="AG51">
        <f t="shared" si="5"/>
        <v>0</v>
      </c>
    </row>
    <row r="52" spans="1:33" ht="12.75">
      <c r="A52" s="2">
        <f t="shared" si="16"/>
        <v>4</v>
      </c>
      <c r="C52" s="43">
        <v>38657</v>
      </c>
      <c r="D52" s="4">
        <f>IF(OR(skraning!D60-skraning!D59&gt;100,skraning!D60-skraning!D59&lt;0),0,skraning!D60-skraning!D59)</f>
        <v>0</v>
      </c>
      <c r="E52" s="8">
        <f>IF(OR(skraning!E60=0,skraning!E59=0),0,skraning!E60-skraning!E59)</f>
        <v>0</v>
      </c>
      <c r="F52" s="11">
        <f>IF(OR(skraning!F60=0,skraning!F59=0),0,skraning!F60-skraning!F59)</f>
        <v>0</v>
      </c>
      <c r="G52" s="19">
        <f t="shared" si="29"/>
        <v>0</v>
      </c>
      <c r="H52" s="20">
        <f t="shared" si="17"/>
        <v>0</v>
      </c>
      <c r="I52" s="85">
        <f t="shared" si="25"/>
        <v>0</v>
      </c>
      <c r="J52" s="77">
        <f t="shared" si="26"/>
        <v>0</v>
      </c>
      <c r="K52" s="8">
        <f t="shared" si="6"/>
        <v>0</v>
      </c>
      <c r="L52" s="11">
        <f t="shared" si="7"/>
        <v>0</v>
      </c>
      <c r="M52" s="8">
        <f t="shared" si="19"/>
        <v>0</v>
      </c>
      <c r="N52" s="11">
        <f t="shared" si="20"/>
        <v>0</v>
      </c>
      <c r="O52" s="46">
        <f>IF(G52&gt;0,SUM(G$6:G52)/SUM(AG$6:AG52),0)</f>
        <v>0</v>
      </c>
      <c r="P52" s="77">
        <f>IF(H52&gt;0,SUM(H$6:H52)/SUM(AG$6:AG52),0)</f>
        <v>0</v>
      </c>
      <c r="Q52" s="86">
        <f t="shared" si="27"/>
        <v>0</v>
      </c>
      <c r="R52" s="87">
        <f t="shared" si="28"/>
        <v>0</v>
      </c>
      <c r="S52" s="8">
        <f t="shared" si="8"/>
        <v>0</v>
      </c>
      <c r="T52" s="48">
        <f t="shared" si="9"/>
        <v>0</v>
      </c>
      <c r="U52" s="8">
        <f t="shared" si="10"/>
        <v>0</v>
      </c>
      <c r="V52" s="11">
        <f t="shared" si="11"/>
        <v>0</v>
      </c>
      <c r="AA52" s="23">
        <f t="shared" si="12"/>
        <v>7.99</v>
      </c>
      <c r="AB52" s="51">
        <f t="shared" si="13"/>
        <v>3467.4</v>
      </c>
      <c r="AC52" s="26">
        <f t="shared" si="14"/>
        <v>67.26</v>
      </c>
      <c r="AD52" s="26">
        <f t="shared" si="15"/>
        <v>5016</v>
      </c>
      <c r="AE52" s="79">
        <f t="shared" si="18"/>
        <v>31</v>
      </c>
      <c r="AG52">
        <f t="shared" si="5"/>
        <v>0</v>
      </c>
    </row>
    <row r="53" spans="1:33" s="3" customFormat="1" ht="12.75">
      <c r="A53" s="4">
        <f t="shared" si="16"/>
        <v>4</v>
      </c>
      <c r="B53" s="28"/>
      <c r="C53" s="47">
        <v>38687</v>
      </c>
      <c r="D53" s="4">
        <f>IF(OR(skraning!D61-skraning!D60&gt;100,skraning!D61-skraning!D60&lt;0),0,skraning!D61-skraning!D60)</f>
        <v>0</v>
      </c>
      <c r="E53" s="32">
        <f>IF(OR(skraning!E61=0,skraning!E60=0),0,skraning!E61-skraning!E60)</f>
        <v>0</v>
      </c>
      <c r="F53" s="33">
        <f>IF(OR(skraning!F61=0,skraning!F60=0),0,skraning!F61-skraning!F60)</f>
        <v>0</v>
      </c>
      <c r="G53" s="17">
        <f t="shared" si="29"/>
        <v>0</v>
      </c>
      <c r="H53" s="20">
        <f t="shared" si="17"/>
        <v>0</v>
      </c>
      <c r="I53" s="85">
        <f t="shared" si="25"/>
        <v>0</v>
      </c>
      <c r="J53" s="77">
        <f t="shared" si="26"/>
        <v>0</v>
      </c>
      <c r="K53" s="32">
        <f t="shared" si="6"/>
        <v>0</v>
      </c>
      <c r="L53" s="33">
        <f t="shared" si="7"/>
        <v>0</v>
      </c>
      <c r="M53" s="8">
        <f t="shared" si="19"/>
        <v>0</v>
      </c>
      <c r="N53" s="11">
        <f t="shared" si="20"/>
        <v>0</v>
      </c>
      <c r="O53" s="46">
        <f>IF(G53&gt;0,SUM(G$6:G53)/SUM(AG$6:AG53),0)</f>
        <v>0</v>
      </c>
      <c r="P53" s="77">
        <f>IF(H53&gt;0,SUM(H$6:H53)/SUM(AG$6:AG53),0)</f>
        <v>0</v>
      </c>
      <c r="Q53" s="86">
        <f t="shared" si="27"/>
        <v>0</v>
      </c>
      <c r="R53" s="87">
        <f t="shared" si="28"/>
        <v>0</v>
      </c>
      <c r="S53" s="8">
        <f t="shared" si="8"/>
        <v>0</v>
      </c>
      <c r="T53" s="48">
        <f t="shared" si="9"/>
        <v>0</v>
      </c>
      <c r="U53" s="8">
        <f t="shared" si="10"/>
        <v>0</v>
      </c>
      <c r="V53" s="11">
        <f t="shared" si="11"/>
        <v>0</v>
      </c>
      <c r="W53" s="38"/>
      <c r="X53" s="38"/>
      <c r="Y53" s="38"/>
      <c r="Z53" s="38"/>
      <c r="AA53" s="22">
        <f t="shared" si="12"/>
        <v>7.99</v>
      </c>
      <c r="AB53" s="50">
        <f t="shared" si="13"/>
        <v>3467.4</v>
      </c>
      <c r="AC53" s="25">
        <f t="shared" si="14"/>
        <v>67.26</v>
      </c>
      <c r="AD53" s="25">
        <f t="shared" si="15"/>
        <v>5016</v>
      </c>
      <c r="AE53" s="79">
        <f t="shared" si="18"/>
        <v>30</v>
      </c>
      <c r="AG53">
        <f t="shared" si="5"/>
        <v>0</v>
      </c>
    </row>
    <row r="54" spans="1:33" ht="12.75">
      <c r="A54" s="2">
        <f t="shared" si="16"/>
        <v>4</v>
      </c>
      <c r="B54" s="29">
        <v>2006</v>
      </c>
      <c r="C54" s="43">
        <v>38718</v>
      </c>
      <c r="D54" s="4">
        <f>IF(OR(skraning!D62-skraning!D61&gt;100,skraning!D62-skraning!D61&lt;0),0,skraning!D62-skraning!D61)</f>
        <v>0</v>
      </c>
      <c r="E54" s="8">
        <f>IF(OR(skraning!E62=0,skraning!E61=0),0,skraning!E62-skraning!E61)</f>
        <v>0</v>
      </c>
      <c r="F54" s="11">
        <f>IF(OR(skraning!F62=0,skraning!F61=0),0,skraning!F62-skraning!F61)</f>
        <v>0</v>
      </c>
      <c r="G54" s="19">
        <f t="shared" si="29"/>
        <v>0</v>
      </c>
      <c r="H54" s="20">
        <f t="shared" si="17"/>
        <v>0</v>
      </c>
      <c r="I54" s="85">
        <f t="shared" si="25"/>
        <v>0</v>
      </c>
      <c r="J54" s="77">
        <f t="shared" si="26"/>
        <v>0</v>
      </c>
      <c r="K54" s="8">
        <f t="shared" si="6"/>
        <v>0</v>
      </c>
      <c r="L54" s="11">
        <f t="shared" si="7"/>
        <v>0</v>
      </c>
      <c r="M54" s="8">
        <f t="shared" si="19"/>
        <v>0</v>
      </c>
      <c r="N54" s="11">
        <f t="shared" si="20"/>
        <v>0</v>
      </c>
      <c r="O54" s="46">
        <f>IF(G54&gt;0,SUM(G$6:G54)/SUM(AG$6:AG54),0)</f>
        <v>0</v>
      </c>
      <c r="P54" s="77">
        <f>IF(H54&gt;0,SUM(H$6:H54)/SUM(AG$6:AG54),0)</f>
        <v>0</v>
      </c>
      <c r="Q54" s="86">
        <f t="shared" si="27"/>
        <v>0</v>
      </c>
      <c r="R54" s="87">
        <f t="shared" si="28"/>
        <v>0</v>
      </c>
      <c r="S54" s="8">
        <f t="shared" si="8"/>
        <v>0</v>
      </c>
      <c r="T54" s="48">
        <f t="shared" si="9"/>
        <v>0</v>
      </c>
      <c r="U54" s="8">
        <f t="shared" si="10"/>
        <v>0</v>
      </c>
      <c r="V54" s="11">
        <f t="shared" si="11"/>
        <v>0</v>
      </c>
      <c r="AA54" s="23">
        <f t="shared" si="12"/>
        <v>7.99</v>
      </c>
      <c r="AB54" s="51">
        <f t="shared" si="13"/>
        <v>3467.4</v>
      </c>
      <c r="AC54" s="26">
        <f t="shared" si="14"/>
        <v>67.26</v>
      </c>
      <c r="AD54" s="26">
        <f t="shared" si="15"/>
        <v>5016</v>
      </c>
      <c r="AE54" s="79">
        <f t="shared" si="18"/>
        <v>31</v>
      </c>
      <c r="AG54">
        <f t="shared" si="5"/>
        <v>0</v>
      </c>
    </row>
    <row r="55" spans="1:33" ht="12.75">
      <c r="A55" s="2">
        <f t="shared" si="16"/>
        <v>4</v>
      </c>
      <c r="C55" s="43">
        <v>38749</v>
      </c>
      <c r="D55" s="4">
        <f>IF(OR(skraning!D63-skraning!D62&gt;100,skraning!D63-skraning!D62&lt;0),0,skraning!D63-skraning!D62)</f>
        <v>0</v>
      </c>
      <c r="E55" s="8">
        <f>IF(OR(skraning!E63=0,skraning!E62=0),0,skraning!E63-skraning!E62)</f>
        <v>0</v>
      </c>
      <c r="F55" s="11">
        <f>IF(OR(skraning!F63=0,skraning!F62=0),0,skraning!F63-skraning!F62)</f>
        <v>0</v>
      </c>
      <c r="G55" s="19">
        <f t="shared" si="29"/>
        <v>0</v>
      </c>
      <c r="H55" s="20">
        <f t="shared" si="17"/>
        <v>0</v>
      </c>
      <c r="I55" s="85">
        <f t="shared" si="25"/>
        <v>0</v>
      </c>
      <c r="J55" s="77">
        <f t="shared" si="26"/>
        <v>0</v>
      </c>
      <c r="K55" s="8">
        <f t="shared" si="6"/>
        <v>0</v>
      </c>
      <c r="L55" s="11">
        <f t="shared" si="7"/>
        <v>0</v>
      </c>
      <c r="M55" s="8">
        <f t="shared" si="19"/>
        <v>0</v>
      </c>
      <c r="N55" s="11">
        <f t="shared" si="20"/>
        <v>0</v>
      </c>
      <c r="O55" s="46">
        <f>IF(G55&gt;0,SUM(G$6:G55)/SUM(AG$6:AG55),0)</f>
        <v>0</v>
      </c>
      <c r="P55" s="77">
        <f>IF(H55&gt;0,SUM(H$6:H55)/SUM(AG$6:AG55),0)</f>
        <v>0</v>
      </c>
      <c r="Q55" s="86">
        <f t="shared" si="27"/>
        <v>0</v>
      </c>
      <c r="R55" s="87">
        <f t="shared" si="28"/>
        <v>0</v>
      </c>
      <c r="S55" s="8">
        <f t="shared" si="8"/>
        <v>0</v>
      </c>
      <c r="T55" s="48">
        <f t="shared" si="9"/>
        <v>0</v>
      </c>
      <c r="U55" s="8">
        <f t="shared" si="10"/>
        <v>0</v>
      </c>
      <c r="V55" s="11">
        <f t="shared" si="11"/>
        <v>0</v>
      </c>
      <c r="AA55" s="23">
        <f t="shared" si="12"/>
        <v>7.99</v>
      </c>
      <c r="AB55" s="51">
        <f t="shared" si="13"/>
        <v>3467.4</v>
      </c>
      <c r="AC55" s="26">
        <f t="shared" si="14"/>
        <v>67.26</v>
      </c>
      <c r="AD55" s="26">
        <f t="shared" si="15"/>
        <v>5016</v>
      </c>
      <c r="AE55" s="79">
        <f t="shared" si="18"/>
        <v>31</v>
      </c>
      <c r="AG55">
        <f t="shared" si="5"/>
        <v>0</v>
      </c>
    </row>
    <row r="56" spans="1:33" ht="12.75">
      <c r="A56" s="2">
        <f t="shared" si="16"/>
        <v>4</v>
      </c>
      <c r="C56" s="43">
        <v>38777</v>
      </c>
      <c r="D56" s="4">
        <f>IF(OR(skraning!D64-skraning!D63&gt;100,skraning!D64-skraning!D63&lt;0),0,skraning!D64-skraning!D63)</f>
        <v>0</v>
      </c>
      <c r="E56" s="8">
        <f>IF(OR(skraning!E64=0,skraning!E63=0),0,skraning!E64-skraning!E63)</f>
        <v>0</v>
      </c>
      <c r="F56" s="11">
        <f>IF(OR(skraning!F64=0,skraning!F63=0),0,skraning!F64-skraning!F63)</f>
        <v>0</v>
      </c>
      <c r="G56" s="19">
        <f t="shared" si="29"/>
        <v>0</v>
      </c>
      <c r="H56" s="20">
        <f t="shared" si="17"/>
        <v>0</v>
      </c>
      <c r="I56" s="85">
        <f t="shared" si="25"/>
        <v>0</v>
      </c>
      <c r="J56" s="77">
        <f t="shared" si="26"/>
        <v>0</v>
      </c>
      <c r="K56" s="8">
        <f t="shared" si="6"/>
        <v>0</v>
      </c>
      <c r="L56" s="11">
        <f t="shared" si="7"/>
        <v>0</v>
      </c>
      <c r="M56" s="8">
        <f t="shared" si="19"/>
        <v>0</v>
      </c>
      <c r="N56" s="11">
        <f t="shared" si="20"/>
        <v>0</v>
      </c>
      <c r="O56" s="46">
        <f>IF(G56&gt;0,SUM(G$6:G56)/SUM(AG$6:AG56),0)</f>
        <v>0</v>
      </c>
      <c r="P56" s="77">
        <f>IF(H56&gt;0,SUM(H$6:H56)/SUM(AG$6:AG56),0)</f>
        <v>0</v>
      </c>
      <c r="Q56" s="86">
        <f t="shared" si="27"/>
        <v>0</v>
      </c>
      <c r="R56" s="87">
        <f t="shared" si="28"/>
        <v>0</v>
      </c>
      <c r="S56" s="8">
        <f t="shared" si="8"/>
        <v>0</v>
      </c>
      <c r="T56" s="48">
        <f t="shared" si="9"/>
        <v>0</v>
      </c>
      <c r="U56" s="8">
        <f t="shared" si="10"/>
        <v>0</v>
      </c>
      <c r="V56" s="11">
        <f t="shared" si="11"/>
        <v>0</v>
      </c>
      <c r="AA56" s="23">
        <f t="shared" si="12"/>
        <v>7.99</v>
      </c>
      <c r="AB56" s="51">
        <f t="shared" si="13"/>
        <v>3467.4</v>
      </c>
      <c r="AC56" s="26">
        <f t="shared" si="14"/>
        <v>67.26</v>
      </c>
      <c r="AD56" s="26">
        <f t="shared" si="15"/>
        <v>5016</v>
      </c>
      <c r="AE56" s="79">
        <f t="shared" si="18"/>
        <v>28</v>
      </c>
      <c r="AG56">
        <f t="shared" si="5"/>
        <v>0</v>
      </c>
    </row>
    <row r="57" spans="1:33" ht="12.75">
      <c r="A57" s="2">
        <f t="shared" si="16"/>
        <v>4</v>
      </c>
      <c r="C57" s="43">
        <v>38808</v>
      </c>
      <c r="D57" s="4">
        <f>IF(OR(skraning!D65-skraning!D64&gt;100,skraning!D65-skraning!D64&lt;0),0,skraning!D65-skraning!D64)</f>
        <v>0</v>
      </c>
      <c r="E57" s="8">
        <f>IF(OR(skraning!E65=0,skraning!E64=0),0,skraning!E65-skraning!E64)</f>
        <v>0</v>
      </c>
      <c r="F57" s="11">
        <f>IF(OR(skraning!F65=0,skraning!F64=0),0,skraning!F65-skraning!F64)</f>
        <v>0</v>
      </c>
      <c r="G57" s="19">
        <f t="shared" si="29"/>
        <v>0</v>
      </c>
      <c r="H57" s="20">
        <f t="shared" si="17"/>
        <v>0</v>
      </c>
      <c r="I57" s="85">
        <f t="shared" si="25"/>
        <v>0</v>
      </c>
      <c r="J57" s="77">
        <f t="shared" si="26"/>
        <v>0</v>
      </c>
      <c r="K57" s="8">
        <f t="shared" si="6"/>
        <v>0</v>
      </c>
      <c r="L57" s="11">
        <f t="shared" si="7"/>
        <v>0</v>
      </c>
      <c r="M57" s="8">
        <f t="shared" si="19"/>
        <v>0</v>
      </c>
      <c r="N57" s="11">
        <f t="shared" si="20"/>
        <v>0</v>
      </c>
      <c r="O57" s="46">
        <f>IF(G57&gt;0,SUM(G$6:G57)/SUM(AG$6:AG57),0)</f>
        <v>0</v>
      </c>
      <c r="P57" s="77">
        <f>IF(H57&gt;0,SUM(H$6:H57)/SUM(AG$6:AG57),0)</f>
        <v>0</v>
      </c>
      <c r="Q57" s="86">
        <f t="shared" si="27"/>
        <v>0</v>
      </c>
      <c r="R57" s="87">
        <f t="shared" si="28"/>
        <v>0</v>
      </c>
      <c r="S57" s="8">
        <f t="shared" si="8"/>
        <v>0</v>
      </c>
      <c r="T57" s="48">
        <f t="shared" si="9"/>
        <v>0</v>
      </c>
      <c r="U57" s="8">
        <f t="shared" si="10"/>
        <v>0</v>
      </c>
      <c r="V57" s="11">
        <f t="shared" si="11"/>
        <v>0</v>
      </c>
      <c r="AA57" s="23">
        <f t="shared" si="12"/>
        <v>7.99</v>
      </c>
      <c r="AB57" s="51">
        <f t="shared" si="13"/>
        <v>3467.4</v>
      </c>
      <c r="AC57" s="26">
        <f t="shared" si="14"/>
        <v>67.26</v>
      </c>
      <c r="AD57" s="26">
        <f t="shared" si="15"/>
        <v>5016</v>
      </c>
      <c r="AE57" s="79">
        <f t="shared" si="18"/>
        <v>31</v>
      </c>
      <c r="AG57">
        <f t="shared" si="5"/>
        <v>0</v>
      </c>
    </row>
    <row r="58" spans="1:33" ht="12.75">
      <c r="A58" s="2">
        <f t="shared" si="16"/>
        <v>4</v>
      </c>
      <c r="C58" s="43">
        <v>38838</v>
      </c>
      <c r="D58" s="4">
        <f>IF(OR(skraning!D66-skraning!D65&gt;100,skraning!D66-skraning!D65&lt;0),0,skraning!D66-skraning!D65)</f>
        <v>0</v>
      </c>
      <c r="E58" s="8">
        <f>IF(OR(skraning!E66=0,skraning!E65=0),0,skraning!E66-skraning!E65)</f>
        <v>0</v>
      </c>
      <c r="F58" s="11">
        <f>IF(OR(skraning!F66=0,skraning!F65=0),0,skraning!F66-skraning!F65)</f>
        <v>0</v>
      </c>
      <c r="G58" s="19">
        <f t="shared" si="29"/>
        <v>0</v>
      </c>
      <c r="H58" s="20">
        <f t="shared" si="17"/>
        <v>0</v>
      </c>
      <c r="I58" s="85">
        <f t="shared" si="25"/>
        <v>0</v>
      </c>
      <c r="J58" s="77">
        <f t="shared" si="26"/>
        <v>0</v>
      </c>
      <c r="K58" s="8">
        <f t="shared" si="6"/>
        <v>0</v>
      </c>
      <c r="L58" s="11">
        <f t="shared" si="7"/>
        <v>0</v>
      </c>
      <c r="M58" s="8">
        <f t="shared" si="19"/>
        <v>0</v>
      </c>
      <c r="N58" s="11">
        <f t="shared" si="20"/>
        <v>0</v>
      </c>
      <c r="O58" s="46">
        <f>IF(G58&gt;0,SUM(G$6:G58)/SUM(AG$6:AG58),0)</f>
        <v>0</v>
      </c>
      <c r="P58" s="77">
        <f>IF(H58&gt;0,SUM(H$6:H58)/SUM(AG$6:AG58),0)</f>
        <v>0</v>
      </c>
      <c r="Q58" s="86">
        <f t="shared" si="27"/>
        <v>0</v>
      </c>
      <c r="R58" s="87">
        <f t="shared" si="28"/>
        <v>0</v>
      </c>
      <c r="S58" s="8">
        <f t="shared" si="8"/>
        <v>0</v>
      </c>
      <c r="T58" s="48">
        <f t="shared" si="9"/>
        <v>0</v>
      </c>
      <c r="U58" s="8">
        <f t="shared" si="10"/>
        <v>0</v>
      </c>
      <c r="V58" s="11">
        <f t="shared" si="11"/>
        <v>0</v>
      </c>
      <c r="AA58" s="23">
        <f t="shared" si="12"/>
        <v>7.99</v>
      </c>
      <c r="AB58" s="51">
        <f t="shared" si="13"/>
        <v>3467.4</v>
      </c>
      <c r="AC58" s="26">
        <f t="shared" si="14"/>
        <v>67.26</v>
      </c>
      <c r="AD58" s="26">
        <f t="shared" si="15"/>
        <v>5016</v>
      </c>
      <c r="AE58" s="79">
        <f t="shared" si="18"/>
        <v>30</v>
      </c>
      <c r="AG58">
        <f t="shared" si="5"/>
        <v>0</v>
      </c>
    </row>
    <row r="59" spans="1:33" ht="12.75">
      <c r="A59" s="2">
        <f t="shared" si="16"/>
        <v>4</v>
      </c>
      <c r="C59" s="43">
        <v>38869</v>
      </c>
      <c r="D59" s="4">
        <f>IF(OR(skraning!D67-skraning!D66&gt;100,skraning!D67-skraning!D66&lt;0),0,skraning!D67-skraning!D66)</f>
        <v>0</v>
      </c>
      <c r="E59" s="8">
        <f>IF(OR(skraning!E67=0,skraning!E66=0),0,skraning!E67-skraning!E66)</f>
        <v>0</v>
      </c>
      <c r="F59" s="11">
        <f>IF(OR(skraning!F67=0,skraning!F66=0),0,skraning!F67-skraning!F66)</f>
        <v>0</v>
      </c>
      <c r="G59" s="19">
        <f t="shared" si="29"/>
        <v>0</v>
      </c>
      <c r="H59" s="20">
        <f t="shared" si="17"/>
        <v>0</v>
      </c>
      <c r="I59" s="85">
        <f t="shared" si="25"/>
        <v>0</v>
      </c>
      <c r="J59" s="77">
        <f t="shared" si="26"/>
        <v>0</v>
      </c>
      <c r="K59" s="8">
        <f t="shared" si="6"/>
        <v>0</v>
      </c>
      <c r="L59" s="11">
        <f t="shared" si="7"/>
        <v>0</v>
      </c>
      <c r="M59" s="8">
        <f t="shared" si="19"/>
        <v>0</v>
      </c>
      <c r="N59" s="11">
        <f t="shared" si="20"/>
        <v>0</v>
      </c>
      <c r="O59" s="46">
        <f>IF(G59&gt;0,SUM(G$6:G59)/SUM(AG$6:AG59),0)</f>
        <v>0</v>
      </c>
      <c r="P59" s="77">
        <f>IF(H59&gt;0,SUM(H$6:H59)/SUM(AG$6:AG59),0)</f>
        <v>0</v>
      </c>
      <c r="Q59" s="86">
        <f t="shared" si="27"/>
        <v>0</v>
      </c>
      <c r="R59" s="87">
        <f t="shared" si="28"/>
        <v>0</v>
      </c>
      <c r="S59" s="8">
        <f t="shared" si="8"/>
        <v>0</v>
      </c>
      <c r="T59" s="48">
        <f t="shared" si="9"/>
        <v>0</v>
      </c>
      <c r="U59" s="8">
        <f t="shared" si="10"/>
        <v>0</v>
      </c>
      <c r="V59" s="11">
        <f t="shared" si="11"/>
        <v>0</v>
      </c>
      <c r="AA59" s="23">
        <f t="shared" si="12"/>
        <v>7.99</v>
      </c>
      <c r="AB59" s="51">
        <f t="shared" si="13"/>
        <v>3467.4</v>
      </c>
      <c r="AC59" s="26">
        <f t="shared" si="14"/>
        <v>67.26</v>
      </c>
      <c r="AD59" s="26">
        <f t="shared" si="15"/>
        <v>5016</v>
      </c>
      <c r="AE59" s="79">
        <f t="shared" si="18"/>
        <v>31</v>
      </c>
      <c r="AG59">
        <f t="shared" si="5"/>
        <v>0</v>
      </c>
    </row>
    <row r="60" spans="1:33" ht="12.75">
      <c r="A60" s="2">
        <f t="shared" si="16"/>
        <v>4</v>
      </c>
      <c r="C60" s="43">
        <v>38899</v>
      </c>
      <c r="D60" s="4">
        <f>IF(OR(skraning!D68-skraning!D67&gt;100,skraning!D68-skraning!D67&lt;0),0,skraning!D68-skraning!D67)</f>
        <v>0</v>
      </c>
      <c r="E60" s="8">
        <f>IF(OR(skraning!E68=0,skraning!E67=0),0,skraning!E68-skraning!E67)</f>
        <v>0</v>
      </c>
      <c r="F60" s="11">
        <f>IF(OR(skraning!F68=0,skraning!F67=0),0,skraning!F68-skraning!F67)</f>
        <v>0</v>
      </c>
      <c r="G60" s="19">
        <f t="shared" si="29"/>
        <v>0</v>
      </c>
      <c r="H60" s="20">
        <f t="shared" si="17"/>
        <v>0</v>
      </c>
      <c r="I60" s="85">
        <f t="shared" si="25"/>
        <v>0</v>
      </c>
      <c r="J60" s="77">
        <f t="shared" si="26"/>
        <v>0</v>
      </c>
      <c r="K60" s="8">
        <f t="shared" si="6"/>
        <v>0</v>
      </c>
      <c r="L60" s="11">
        <f t="shared" si="7"/>
        <v>0</v>
      </c>
      <c r="M60" s="8">
        <f t="shared" si="19"/>
        <v>0</v>
      </c>
      <c r="N60" s="11">
        <f t="shared" si="20"/>
        <v>0</v>
      </c>
      <c r="O60" s="46">
        <f>IF(G60&gt;0,SUM(G$6:G60)/SUM(AG$6:AG60),0)</f>
        <v>0</v>
      </c>
      <c r="P60" s="77">
        <f>IF(H60&gt;0,SUM(H$6:H60)/SUM(AG$6:AG60),0)</f>
        <v>0</v>
      </c>
      <c r="Q60" s="86">
        <f t="shared" si="27"/>
        <v>0</v>
      </c>
      <c r="R60" s="87">
        <f t="shared" si="28"/>
        <v>0</v>
      </c>
      <c r="S60" s="8">
        <f t="shared" si="8"/>
        <v>0</v>
      </c>
      <c r="T60" s="48">
        <f t="shared" si="9"/>
        <v>0</v>
      </c>
      <c r="U60" s="8">
        <f t="shared" si="10"/>
        <v>0</v>
      </c>
      <c r="V60" s="11">
        <f t="shared" si="11"/>
        <v>0</v>
      </c>
      <c r="AA60" s="23">
        <f t="shared" si="12"/>
        <v>7.99</v>
      </c>
      <c r="AB60" s="51">
        <f t="shared" si="13"/>
        <v>3467.4</v>
      </c>
      <c r="AC60" s="26">
        <f t="shared" si="14"/>
        <v>67.26</v>
      </c>
      <c r="AD60" s="26">
        <f t="shared" si="15"/>
        <v>5016</v>
      </c>
      <c r="AE60" s="79">
        <f t="shared" si="18"/>
        <v>30</v>
      </c>
      <c r="AG60">
        <f t="shared" si="5"/>
        <v>0</v>
      </c>
    </row>
    <row r="61" spans="1:33" ht="12.75">
      <c r="A61" s="2">
        <f t="shared" si="16"/>
        <v>4</v>
      </c>
      <c r="C61" s="43">
        <v>38930</v>
      </c>
      <c r="D61" s="4">
        <f>IF(OR(skraning!D69-skraning!D68&gt;100,skraning!D69-skraning!D68&lt;0),0,skraning!D69-skraning!D68)</f>
        <v>0</v>
      </c>
      <c r="E61" s="8">
        <f>IF(OR(skraning!E69=0,skraning!E68=0),0,skraning!E69-skraning!E68)</f>
        <v>0</v>
      </c>
      <c r="F61" s="11">
        <f>IF(OR(skraning!F69=0,skraning!F68=0),0,skraning!F69-skraning!F68)</f>
        <v>0</v>
      </c>
      <c r="G61" s="19">
        <f t="shared" si="29"/>
        <v>0</v>
      </c>
      <c r="H61" s="20">
        <f t="shared" si="17"/>
        <v>0</v>
      </c>
      <c r="I61" s="85">
        <f t="shared" si="25"/>
        <v>0</v>
      </c>
      <c r="J61" s="77">
        <f t="shared" si="26"/>
        <v>0</v>
      </c>
      <c r="K61" s="8">
        <f t="shared" si="6"/>
        <v>0</v>
      </c>
      <c r="L61" s="11">
        <f t="shared" si="7"/>
        <v>0</v>
      </c>
      <c r="M61" s="8">
        <f t="shared" si="19"/>
        <v>0</v>
      </c>
      <c r="N61" s="11">
        <f t="shared" si="20"/>
        <v>0</v>
      </c>
      <c r="O61" s="46">
        <f>IF(G61&gt;0,SUM(G$6:G61)/SUM(AG$6:AG61),0)</f>
        <v>0</v>
      </c>
      <c r="P61" s="77">
        <f>IF(H61&gt;0,SUM(H$6:H61)/SUM(AG$6:AG61),0)</f>
        <v>0</v>
      </c>
      <c r="Q61" s="86">
        <f t="shared" si="27"/>
        <v>0</v>
      </c>
      <c r="R61" s="87">
        <f t="shared" si="28"/>
        <v>0</v>
      </c>
      <c r="S61" s="8">
        <f t="shared" si="8"/>
        <v>0</v>
      </c>
      <c r="T61" s="48">
        <f t="shared" si="9"/>
        <v>0</v>
      </c>
      <c r="U61" s="8">
        <f t="shared" si="10"/>
        <v>0</v>
      </c>
      <c r="V61" s="11">
        <f t="shared" si="11"/>
        <v>0</v>
      </c>
      <c r="AA61" s="23">
        <f t="shared" si="12"/>
        <v>7.99</v>
      </c>
      <c r="AB61" s="51">
        <f t="shared" si="13"/>
        <v>3467.4</v>
      </c>
      <c r="AC61" s="26">
        <f t="shared" si="14"/>
        <v>67.26</v>
      </c>
      <c r="AD61" s="26">
        <f t="shared" si="15"/>
        <v>5016</v>
      </c>
      <c r="AE61" s="79">
        <f t="shared" si="18"/>
        <v>31</v>
      </c>
      <c r="AG61">
        <f t="shared" si="5"/>
        <v>0</v>
      </c>
    </row>
    <row r="62" spans="1:33" ht="12.75">
      <c r="A62" s="2">
        <f t="shared" si="16"/>
        <v>4</v>
      </c>
      <c r="C62" s="43">
        <v>38961</v>
      </c>
      <c r="D62" s="4">
        <f>IF(OR(skraning!D70-skraning!D69&gt;100,skraning!D70-skraning!D69&lt;0),0,skraning!D70-skraning!D69)</f>
        <v>0</v>
      </c>
      <c r="E62" s="8">
        <f>IF(OR(skraning!E70=0,skraning!E69=0),0,skraning!E70-skraning!E69)</f>
        <v>0</v>
      </c>
      <c r="F62" s="11">
        <f>IF(OR(skraning!F70=0,skraning!F69=0),0,skraning!F70-skraning!F69)</f>
        <v>0</v>
      </c>
      <c r="G62" s="19">
        <f t="shared" si="29"/>
        <v>0</v>
      </c>
      <c r="H62" s="20">
        <f t="shared" si="17"/>
        <v>0</v>
      </c>
      <c r="I62" s="85">
        <f t="shared" si="25"/>
        <v>0</v>
      </c>
      <c r="J62" s="77">
        <f t="shared" si="26"/>
        <v>0</v>
      </c>
      <c r="K62" s="8">
        <f t="shared" si="6"/>
        <v>0</v>
      </c>
      <c r="L62" s="11">
        <f t="shared" si="7"/>
        <v>0</v>
      </c>
      <c r="M62" s="8">
        <f t="shared" si="19"/>
        <v>0</v>
      </c>
      <c r="N62" s="11">
        <f t="shared" si="20"/>
        <v>0</v>
      </c>
      <c r="O62" s="46">
        <f>IF(G62&gt;0,SUM(G$6:G62)/SUM(AG$6:AG62),0)</f>
        <v>0</v>
      </c>
      <c r="P62" s="77">
        <f>IF(H62&gt;0,SUM(H$6:H62)/SUM(AG$6:AG62),0)</f>
        <v>0</v>
      </c>
      <c r="Q62" s="86">
        <f t="shared" si="27"/>
        <v>0</v>
      </c>
      <c r="R62" s="87">
        <f t="shared" si="28"/>
        <v>0</v>
      </c>
      <c r="S62" s="8">
        <f t="shared" si="8"/>
        <v>0</v>
      </c>
      <c r="T62" s="48">
        <f t="shared" si="9"/>
        <v>0</v>
      </c>
      <c r="U62" s="8">
        <f t="shared" si="10"/>
        <v>0</v>
      </c>
      <c r="V62" s="11">
        <f t="shared" si="11"/>
        <v>0</v>
      </c>
      <c r="AA62" s="23">
        <f t="shared" si="12"/>
        <v>7.99</v>
      </c>
      <c r="AB62" s="51">
        <f t="shared" si="13"/>
        <v>3467.4</v>
      </c>
      <c r="AC62" s="26">
        <f t="shared" si="14"/>
        <v>67.26</v>
      </c>
      <c r="AD62" s="26">
        <f t="shared" si="15"/>
        <v>5016</v>
      </c>
      <c r="AE62" s="79">
        <f t="shared" si="18"/>
        <v>31</v>
      </c>
      <c r="AG62">
        <f t="shared" si="5"/>
        <v>0</v>
      </c>
    </row>
    <row r="63" spans="1:33" ht="12.75">
      <c r="A63" s="2">
        <f t="shared" si="16"/>
        <v>4</v>
      </c>
      <c r="C63" s="43">
        <v>38991</v>
      </c>
      <c r="D63" s="4">
        <f>IF(OR(skraning!D71-skraning!D70&gt;100,skraning!D71-skraning!D70&lt;0),0,skraning!D71-skraning!D70)</f>
        <v>0</v>
      </c>
      <c r="E63" s="8">
        <f>IF(OR(skraning!E71=0,skraning!E70=0),0,skraning!E71-skraning!E70)</f>
        <v>0</v>
      </c>
      <c r="F63" s="11">
        <f>IF(OR(skraning!F71=0,skraning!F70=0),0,skraning!F71-skraning!F70)</f>
        <v>0</v>
      </c>
      <c r="G63" s="19">
        <f t="shared" si="29"/>
        <v>0</v>
      </c>
      <c r="H63" s="20">
        <f t="shared" si="17"/>
        <v>0</v>
      </c>
      <c r="I63" s="85">
        <f t="shared" si="25"/>
        <v>0</v>
      </c>
      <c r="J63" s="77">
        <f t="shared" si="26"/>
        <v>0</v>
      </c>
      <c r="K63" s="8">
        <f t="shared" si="6"/>
        <v>0</v>
      </c>
      <c r="L63" s="11">
        <f t="shared" si="7"/>
        <v>0</v>
      </c>
      <c r="M63" s="8">
        <f t="shared" si="19"/>
        <v>0</v>
      </c>
      <c r="N63" s="11">
        <f t="shared" si="20"/>
        <v>0</v>
      </c>
      <c r="O63" s="46">
        <f>IF(G63&gt;0,SUM(G$6:G63)/SUM(AG$6:AG63),0)</f>
        <v>0</v>
      </c>
      <c r="P63" s="77">
        <f>IF(H63&gt;0,SUM(H$6:H63)/SUM(AG$6:AG63),0)</f>
        <v>0</v>
      </c>
      <c r="Q63" s="86">
        <f t="shared" si="27"/>
        <v>0</v>
      </c>
      <c r="R63" s="87">
        <f t="shared" si="28"/>
        <v>0</v>
      </c>
      <c r="S63" s="8">
        <f t="shared" si="8"/>
        <v>0</v>
      </c>
      <c r="T63" s="48">
        <f t="shared" si="9"/>
        <v>0</v>
      </c>
      <c r="U63" s="8">
        <f t="shared" si="10"/>
        <v>0</v>
      </c>
      <c r="V63" s="11">
        <f t="shared" si="11"/>
        <v>0</v>
      </c>
      <c r="AA63" s="23">
        <f t="shared" si="12"/>
        <v>7.99</v>
      </c>
      <c r="AB63" s="51">
        <f t="shared" si="13"/>
        <v>3467.4</v>
      </c>
      <c r="AC63" s="26">
        <f t="shared" si="14"/>
        <v>67.26</v>
      </c>
      <c r="AD63" s="26">
        <f t="shared" si="15"/>
        <v>5016</v>
      </c>
      <c r="AE63" s="79">
        <f t="shared" si="18"/>
        <v>30</v>
      </c>
      <c r="AG63">
        <f t="shared" si="5"/>
        <v>0</v>
      </c>
    </row>
    <row r="64" spans="1:33" ht="12.75">
      <c r="A64" s="2">
        <f t="shared" si="16"/>
        <v>4</v>
      </c>
      <c r="C64" s="43">
        <v>39022</v>
      </c>
      <c r="D64" s="4">
        <f>IF(OR(skraning!D72-skraning!D71&gt;100,skraning!D72-skraning!D71&lt;0),0,skraning!D72-skraning!D71)</f>
        <v>0</v>
      </c>
      <c r="E64" s="8">
        <f>IF(OR(skraning!E72=0,skraning!E71=0),0,skraning!E72-skraning!E71)</f>
        <v>0</v>
      </c>
      <c r="F64" s="11">
        <f>IF(OR(skraning!F72=0,skraning!F71=0),0,skraning!F72-skraning!F71)</f>
        <v>0</v>
      </c>
      <c r="G64" s="19">
        <f t="shared" si="29"/>
        <v>0</v>
      </c>
      <c r="H64" s="20">
        <f t="shared" si="17"/>
        <v>0</v>
      </c>
      <c r="I64" s="85">
        <f t="shared" si="25"/>
        <v>0</v>
      </c>
      <c r="J64" s="77">
        <f t="shared" si="26"/>
        <v>0</v>
      </c>
      <c r="K64" s="8">
        <f t="shared" si="6"/>
        <v>0</v>
      </c>
      <c r="L64" s="11">
        <f t="shared" si="7"/>
        <v>0</v>
      </c>
      <c r="M64" s="8">
        <f t="shared" si="19"/>
        <v>0</v>
      </c>
      <c r="N64" s="11">
        <f t="shared" si="20"/>
        <v>0</v>
      </c>
      <c r="O64" s="46">
        <f>IF(G64&gt;0,SUM(G$6:G64)/SUM(AG$6:AG64),0)</f>
        <v>0</v>
      </c>
      <c r="P64" s="77">
        <f>IF(H64&gt;0,SUM(H$6:H64)/SUM(AG$6:AG64),0)</f>
        <v>0</v>
      </c>
      <c r="Q64" s="86">
        <f t="shared" si="27"/>
        <v>0</v>
      </c>
      <c r="R64" s="87">
        <f t="shared" si="28"/>
        <v>0</v>
      </c>
      <c r="S64" s="8">
        <f t="shared" si="8"/>
        <v>0</v>
      </c>
      <c r="T64" s="48">
        <f t="shared" si="9"/>
        <v>0</v>
      </c>
      <c r="U64" s="8">
        <f t="shared" si="10"/>
        <v>0</v>
      </c>
      <c r="V64" s="11">
        <f t="shared" si="11"/>
        <v>0</v>
      </c>
      <c r="AA64" s="23">
        <f t="shared" si="12"/>
        <v>7.99</v>
      </c>
      <c r="AB64" s="51">
        <f t="shared" si="13"/>
        <v>3467.4</v>
      </c>
      <c r="AC64" s="26">
        <f t="shared" si="14"/>
        <v>67.26</v>
      </c>
      <c r="AD64" s="26">
        <f t="shared" si="15"/>
        <v>5016</v>
      </c>
      <c r="AE64" s="79">
        <f t="shared" si="18"/>
        <v>31</v>
      </c>
      <c r="AG64">
        <f t="shared" si="5"/>
        <v>0</v>
      </c>
    </row>
    <row r="65" spans="1:33" s="3" customFormat="1" ht="12.75">
      <c r="A65" s="4">
        <f t="shared" si="16"/>
        <v>4</v>
      </c>
      <c r="B65" s="28"/>
      <c r="C65" s="47">
        <v>39052</v>
      </c>
      <c r="D65" s="4">
        <f>IF(OR(skraning!D73-skraning!D72&gt;100,skraning!D73-skraning!D72&lt;0),0,skraning!D73-skraning!D72)</f>
        <v>0</v>
      </c>
      <c r="E65" s="32">
        <f>IF(OR(skraning!E73=0,skraning!E72=0),0,skraning!E73-skraning!E72)</f>
        <v>0</v>
      </c>
      <c r="F65" s="33">
        <f>IF(OR(skraning!F73=0,skraning!F72=0),0,skraning!F73-skraning!F72)</f>
        <v>0</v>
      </c>
      <c r="G65" s="17">
        <f t="shared" si="29"/>
        <v>0</v>
      </c>
      <c r="H65" s="20">
        <f t="shared" si="17"/>
        <v>0</v>
      </c>
      <c r="I65" s="85">
        <f t="shared" si="25"/>
        <v>0</v>
      </c>
      <c r="J65" s="77">
        <f t="shared" si="26"/>
        <v>0</v>
      </c>
      <c r="K65" s="32">
        <f t="shared" si="6"/>
        <v>0</v>
      </c>
      <c r="L65" s="33">
        <f t="shared" si="7"/>
        <v>0</v>
      </c>
      <c r="M65" s="8">
        <f t="shared" si="19"/>
        <v>0</v>
      </c>
      <c r="N65" s="11">
        <f t="shared" si="20"/>
        <v>0</v>
      </c>
      <c r="O65" s="46">
        <f>IF(G65&gt;0,SUM(G$6:G65)/SUM(AG$6:AG65),0)</f>
        <v>0</v>
      </c>
      <c r="P65" s="77">
        <f>IF(H65&gt;0,SUM(H$6:H65)/SUM(AG$6:AG65),0)</f>
        <v>0</v>
      </c>
      <c r="Q65" s="86">
        <f t="shared" si="27"/>
        <v>0</v>
      </c>
      <c r="R65" s="87">
        <f t="shared" si="28"/>
        <v>0</v>
      </c>
      <c r="S65" s="8">
        <f t="shared" si="8"/>
        <v>0</v>
      </c>
      <c r="T65" s="48">
        <f t="shared" si="9"/>
        <v>0</v>
      </c>
      <c r="U65" s="8">
        <f t="shared" si="10"/>
        <v>0</v>
      </c>
      <c r="V65" s="11">
        <f t="shared" si="11"/>
        <v>0</v>
      </c>
      <c r="W65" s="38"/>
      <c r="X65" s="38"/>
      <c r="Y65" s="38"/>
      <c r="Z65" s="38"/>
      <c r="AA65" s="22">
        <f t="shared" si="12"/>
        <v>7.99</v>
      </c>
      <c r="AB65" s="50">
        <f t="shared" si="13"/>
        <v>3467.4</v>
      </c>
      <c r="AC65" s="25">
        <f t="shared" si="14"/>
        <v>67.26</v>
      </c>
      <c r="AD65" s="25">
        <f t="shared" si="15"/>
        <v>5016</v>
      </c>
      <c r="AE65" s="79">
        <f t="shared" si="18"/>
        <v>30</v>
      </c>
      <c r="AG65">
        <f t="shared" si="5"/>
        <v>0</v>
      </c>
    </row>
    <row r="66" spans="1:33" ht="12.75">
      <c r="A66" s="2">
        <f t="shared" si="16"/>
        <v>4</v>
      </c>
      <c r="B66" s="29">
        <v>2007</v>
      </c>
      <c r="C66" s="43">
        <v>39083</v>
      </c>
      <c r="D66" s="4">
        <f>IF(OR(skraning!D74-skraning!D73&gt;100,skraning!D74-skraning!D73&lt;0),0,skraning!D74-skraning!D73)</f>
        <v>0</v>
      </c>
      <c r="E66" s="8">
        <f>IF(OR(skraning!E74=0,skraning!E73=0),0,skraning!E74-skraning!E73)</f>
        <v>0</v>
      </c>
      <c r="F66" s="11">
        <f>IF(OR(skraning!F74=0,skraning!F73=0),0,skraning!F74-skraning!F73)</f>
        <v>0</v>
      </c>
      <c r="G66" s="19">
        <f t="shared" si="29"/>
        <v>0</v>
      </c>
      <c r="H66" s="20">
        <f t="shared" si="17"/>
        <v>0</v>
      </c>
      <c r="I66" s="85">
        <f t="shared" si="25"/>
        <v>0</v>
      </c>
      <c r="J66" s="77">
        <f t="shared" si="26"/>
        <v>0</v>
      </c>
      <c r="K66" s="8">
        <f t="shared" si="6"/>
        <v>0</v>
      </c>
      <c r="L66" s="11">
        <f t="shared" si="7"/>
        <v>0</v>
      </c>
      <c r="M66" s="8">
        <f t="shared" si="19"/>
        <v>0</v>
      </c>
      <c r="N66" s="11">
        <f t="shared" si="20"/>
        <v>0</v>
      </c>
      <c r="O66" s="46">
        <f>IF(G66&gt;0,SUM(G$6:G66)/SUM(AG$6:AG66),0)</f>
        <v>0</v>
      </c>
      <c r="P66" s="77">
        <f>IF(H66&gt;0,SUM(H$6:H66)/SUM(AG$6:AG66),0)</f>
        <v>0</v>
      </c>
      <c r="Q66" s="86">
        <f t="shared" si="27"/>
        <v>0</v>
      </c>
      <c r="R66" s="87">
        <f t="shared" si="28"/>
        <v>0</v>
      </c>
      <c r="S66" s="8">
        <f t="shared" si="8"/>
        <v>0</v>
      </c>
      <c r="T66" s="48">
        <f t="shared" si="9"/>
        <v>0</v>
      </c>
      <c r="U66" s="8">
        <f t="shared" si="10"/>
        <v>0</v>
      </c>
      <c r="V66" s="11">
        <f t="shared" si="11"/>
        <v>0</v>
      </c>
      <c r="AA66" s="23">
        <f t="shared" si="12"/>
        <v>7.99</v>
      </c>
      <c r="AB66" s="51">
        <f t="shared" si="13"/>
        <v>3467.4</v>
      </c>
      <c r="AC66" s="26">
        <f t="shared" si="14"/>
        <v>67.26</v>
      </c>
      <c r="AD66" s="26">
        <f t="shared" si="15"/>
        <v>5016</v>
      </c>
      <c r="AE66" s="79">
        <f t="shared" si="18"/>
        <v>31</v>
      </c>
      <c r="AG66">
        <f t="shared" si="5"/>
        <v>0</v>
      </c>
    </row>
    <row r="67" spans="1:33" ht="12.75">
      <c r="A67" s="2">
        <f t="shared" si="16"/>
        <v>4</v>
      </c>
      <c r="C67" s="43">
        <v>39114</v>
      </c>
      <c r="D67" s="4">
        <f>IF(OR(skraning!D75-skraning!D74&gt;100,skraning!D75-skraning!D74&lt;0),0,skraning!D75-skraning!D74)</f>
        <v>0</v>
      </c>
      <c r="E67" s="8">
        <f>IF(OR(skraning!E75=0,skraning!E74=0),0,skraning!E75-skraning!E74)</f>
        <v>0</v>
      </c>
      <c r="F67" s="11">
        <f>IF(OR(skraning!F75=0,skraning!F74=0),0,skraning!F75-skraning!F74)</f>
        <v>0</v>
      </c>
      <c r="G67" s="19">
        <f t="shared" si="29"/>
        <v>0</v>
      </c>
      <c r="H67" s="20">
        <f t="shared" si="17"/>
        <v>0</v>
      </c>
      <c r="I67" s="85">
        <f t="shared" si="25"/>
        <v>0</v>
      </c>
      <c r="J67" s="77">
        <f t="shared" si="26"/>
        <v>0</v>
      </c>
      <c r="K67" s="8">
        <f t="shared" si="6"/>
        <v>0</v>
      </c>
      <c r="L67" s="11">
        <f t="shared" si="7"/>
        <v>0</v>
      </c>
      <c r="M67" s="8">
        <f t="shared" si="19"/>
        <v>0</v>
      </c>
      <c r="N67" s="11">
        <f t="shared" si="20"/>
        <v>0</v>
      </c>
      <c r="O67" s="46">
        <f>IF(G67&gt;0,SUM(G$6:G67)/SUM(AG$6:AG67),0)</f>
        <v>0</v>
      </c>
      <c r="P67" s="77">
        <f>IF(H67&gt;0,SUM(H$6:H67)/SUM(AG$6:AG67),0)</f>
        <v>0</v>
      </c>
      <c r="Q67" s="86">
        <f t="shared" si="27"/>
        <v>0</v>
      </c>
      <c r="R67" s="87">
        <f t="shared" si="28"/>
        <v>0</v>
      </c>
      <c r="S67" s="8">
        <f t="shared" si="8"/>
        <v>0</v>
      </c>
      <c r="T67" s="48">
        <f t="shared" si="9"/>
        <v>0</v>
      </c>
      <c r="U67" s="8">
        <f t="shared" si="10"/>
        <v>0</v>
      </c>
      <c r="V67" s="11">
        <f t="shared" si="11"/>
        <v>0</v>
      </c>
      <c r="AA67" s="23">
        <f t="shared" si="12"/>
        <v>7.99</v>
      </c>
      <c r="AB67" s="51">
        <f t="shared" si="13"/>
        <v>3467.4</v>
      </c>
      <c r="AC67" s="26">
        <f t="shared" si="14"/>
        <v>67.26</v>
      </c>
      <c r="AD67" s="26">
        <f t="shared" si="15"/>
        <v>5016</v>
      </c>
      <c r="AE67" s="79">
        <f t="shared" si="18"/>
        <v>31</v>
      </c>
      <c r="AG67">
        <f t="shared" si="5"/>
        <v>0</v>
      </c>
    </row>
    <row r="68" spans="1:33" ht="12.75">
      <c r="A68" s="2">
        <f t="shared" si="16"/>
        <v>4</v>
      </c>
      <c r="C68" s="43">
        <v>39142</v>
      </c>
      <c r="D68" s="4">
        <f>IF(OR(skraning!D76-skraning!D75&gt;100,skraning!D76-skraning!D75&lt;0),0,skraning!D76-skraning!D75)</f>
        <v>0</v>
      </c>
      <c r="E68" s="8">
        <f>IF(OR(skraning!E76=0,skraning!E75=0),0,skraning!E76-skraning!E75)</f>
        <v>0</v>
      </c>
      <c r="F68" s="11">
        <f>IF(OR(skraning!F76=0,skraning!F75=0),0,skraning!F76-skraning!F75)</f>
        <v>0</v>
      </c>
      <c r="G68" s="19">
        <f t="shared" si="29"/>
        <v>0</v>
      </c>
      <c r="H68" s="20">
        <f t="shared" si="17"/>
        <v>0</v>
      </c>
      <c r="I68" s="85">
        <f t="shared" si="25"/>
        <v>0</v>
      </c>
      <c r="J68" s="77">
        <f t="shared" si="26"/>
        <v>0</v>
      </c>
      <c r="K68" s="8">
        <f t="shared" si="6"/>
        <v>0</v>
      </c>
      <c r="L68" s="11">
        <f t="shared" si="7"/>
        <v>0</v>
      </c>
      <c r="M68" s="8">
        <f t="shared" si="19"/>
        <v>0</v>
      </c>
      <c r="N68" s="11">
        <f t="shared" si="20"/>
        <v>0</v>
      </c>
      <c r="O68" s="46">
        <f>IF(G68&gt;0,SUM(G$6:G68)/SUM(AG$6:AG68),0)</f>
        <v>0</v>
      </c>
      <c r="P68" s="77">
        <f>IF(H68&gt;0,SUM(H$6:H68)/SUM(AG$6:AG68),0)</f>
        <v>0</v>
      </c>
      <c r="Q68" s="86">
        <f t="shared" si="27"/>
        <v>0</v>
      </c>
      <c r="R68" s="87">
        <f t="shared" si="28"/>
        <v>0</v>
      </c>
      <c r="S68" s="8">
        <f t="shared" si="8"/>
        <v>0</v>
      </c>
      <c r="T68" s="48">
        <f t="shared" si="9"/>
        <v>0</v>
      </c>
      <c r="U68" s="8">
        <f t="shared" si="10"/>
        <v>0</v>
      </c>
      <c r="V68" s="11">
        <f t="shared" si="11"/>
        <v>0</v>
      </c>
      <c r="AA68" s="23">
        <f t="shared" si="12"/>
        <v>7.99</v>
      </c>
      <c r="AB68" s="51">
        <f t="shared" si="13"/>
        <v>3467.4</v>
      </c>
      <c r="AC68" s="26">
        <f t="shared" si="14"/>
        <v>67.26</v>
      </c>
      <c r="AD68" s="26">
        <f t="shared" si="15"/>
        <v>5016</v>
      </c>
      <c r="AE68" s="79">
        <f t="shared" si="18"/>
        <v>28</v>
      </c>
      <c r="AG68">
        <f t="shared" si="5"/>
        <v>0</v>
      </c>
    </row>
    <row r="69" spans="1:33" ht="12.75">
      <c r="A69" s="2">
        <f t="shared" si="16"/>
        <v>4</v>
      </c>
      <c r="C69" s="43">
        <v>39173</v>
      </c>
      <c r="D69" s="4">
        <f>IF(OR(skraning!D77-skraning!D76&gt;100,skraning!D77-skraning!D76&lt;0),0,skraning!D77-skraning!D76)</f>
        <v>0</v>
      </c>
      <c r="E69" s="8">
        <f>IF(OR(skraning!E77=0,skraning!E76=0),0,skraning!E77-skraning!E76)</f>
        <v>0</v>
      </c>
      <c r="F69" s="11">
        <f>IF(OR(skraning!F77=0,skraning!F76=0),0,skraning!F77-skraning!F76)</f>
        <v>0</v>
      </c>
      <c r="G69" s="19">
        <f t="shared" si="29"/>
        <v>0</v>
      </c>
      <c r="H69" s="20">
        <f t="shared" si="17"/>
        <v>0</v>
      </c>
      <c r="I69" s="85">
        <f t="shared" si="25"/>
        <v>0</v>
      </c>
      <c r="J69" s="77">
        <f t="shared" si="26"/>
        <v>0</v>
      </c>
      <c r="K69" s="8">
        <f t="shared" si="6"/>
        <v>0</v>
      </c>
      <c r="L69" s="11">
        <f t="shared" si="7"/>
        <v>0</v>
      </c>
      <c r="M69" s="8">
        <f t="shared" si="19"/>
        <v>0</v>
      </c>
      <c r="N69" s="11">
        <f t="shared" si="20"/>
        <v>0</v>
      </c>
      <c r="O69" s="46">
        <f>IF(G69&gt;0,SUM(G$6:G69)/SUM(AG$6:AG69),0)</f>
        <v>0</v>
      </c>
      <c r="P69" s="77">
        <f>IF(H69&gt;0,SUM(H$6:H69)/SUM(AG$6:AG69),0)</f>
        <v>0</v>
      </c>
      <c r="Q69" s="86">
        <f t="shared" si="27"/>
        <v>0</v>
      </c>
      <c r="R69" s="87">
        <f t="shared" si="28"/>
        <v>0</v>
      </c>
      <c r="S69" s="8">
        <f t="shared" si="8"/>
        <v>0</v>
      </c>
      <c r="T69" s="48">
        <f t="shared" si="9"/>
        <v>0</v>
      </c>
      <c r="U69" s="8">
        <f t="shared" si="10"/>
        <v>0</v>
      </c>
      <c r="V69" s="11">
        <f t="shared" si="11"/>
        <v>0</v>
      </c>
      <c r="AA69" s="23">
        <f t="shared" si="12"/>
        <v>7.99</v>
      </c>
      <c r="AB69" s="51">
        <f t="shared" si="13"/>
        <v>3467.4</v>
      </c>
      <c r="AC69" s="26">
        <f t="shared" si="14"/>
        <v>67.26</v>
      </c>
      <c r="AD69" s="26">
        <f t="shared" si="15"/>
        <v>5016</v>
      </c>
      <c r="AE69" s="79">
        <f t="shared" si="18"/>
        <v>31</v>
      </c>
      <c r="AG69">
        <f t="shared" si="5"/>
        <v>0</v>
      </c>
    </row>
    <row r="70" spans="1:33" ht="12.75">
      <c r="A70" s="2">
        <f t="shared" si="16"/>
        <v>4</v>
      </c>
      <c r="C70" s="43">
        <v>39203</v>
      </c>
      <c r="D70" s="4">
        <f>IF(OR(skraning!D78-skraning!D77&gt;100,skraning!D78-skraning!D77&lt;0),0,skraning!D78-skraning!D77)</f>
        <v>0</v>
      </c>
      <c r="E70" s="8">
        <f>IF(OR(skraning!E78=0,skraning!E77=0),0,skraning!E78-skraning!E77)</f>
        <v>0</v>
      </c>
      <c r="F70" s="11">
        <f>IF(OR(skraning!F78=0,skraning!F77=0),0,skraning!F78-skraning!F77)</f>
        <v>0</v>
      </c>
      <c r="G70" s="19">
        <f aca="true" t="shared" si="30" ref="G70:G101">IF(OR(E70=0,$D70=0),0,E70/D70)</f>
        <v>0</v>
      </c>
      <c r="H70" s="20">
        <f t="shared" si="17"/>
        <v>0</v>
      </c>
      <c r="I70" s="85">
        <f t="shared" si="25"/>
        <v>0</v>
      </c>
      <c r="J70" s="77">
        <f t="shared" si="26"/>
        <v>0</v>
      </c>
      <c r="K70" s="8">
        <f t="shared" si="6"/>
        <v>0</v>
      </c>
      <c r="L70" s="11">
        <f t="shared" si="7"/>
        <v>0</v>
      </c>
      <c r="M70" s="8">
        <f t="shared" si="19"/>
        <v>0</v>
      </c>
      <c r="N70" s="11">
        <f t="shared" si="20"/>
        <v>0</v>
      </c>
      <c r="O70" s="46">
        <f>IF(G70&gt;0,SUM(G$6:G70)/SUM(AG$6:AG70),0)</f>
        <v>0</v>
      </c>
      <c r="P70" s="77">
        <f>IF(H70&gt;0,SUM(H$6:H70)/SUM(AG$6:AG70),0)</f>
        <v>0</v>
      </c>
      <c r="Q70" s="86">
        <f t="shared" si="27"/>
        <v>0</v>
      </c>
      <c r="R70" s="87">
        <f t="shared" si="28"/>
        <v>0</v>
      </c>
      <c r="S70" s="8">
        <f t="shared" si="8"/>
        <v>0</v>
      </c>
      <c r="T70" s="48">
        <f t="shared" si="9"/>
        <v>0</v>
      </c>
      <c r="U70" s="8">
        <f t="shared" si="10"/>
        <v>0</v>
      </c>
      <c r="V70" s="11">
        <f t="shared" si="11"/>
        <v>0</v>
      </c>
      <c r="AA70" s="23">
        <f t="shared" si="12"/>
        <v>7.99</v>
      </c>
      <c r="AB70" s="51">
        <f t="shared" si="13"/>
        <v>3467.4</v>
      </c>
      <c r="AC70" s="26">
        <f t="shared" si="14"/>
        <v>67.26</v>
      </c>
      <c r="AD70" s="26">
        <f t="shared" si="15"/>
        <v>5016</v>
      </c>
      <c r="AE70" s="79">
        <f t="shared" si="18"/>
        <v>30</v>
      </c>
      <c r="AG70">
        <f aca="true" t="shared" si="31" ref="AG70:AG113">IF(G70=0,0,1)</f>
        <v>0</v>
      </c>
    </row>
    <row r="71" spans="1:33" ht="12.75">
      <c r="A71" s="2">
        <f t="shared" si="16"/>
        <v>4</v>
      </c>
      <c r="C71" s="43">
        <v>39234</v>
      </c>
      <c r="D71" s="4">
        <f>IF(OR(skraning!D79-skraning!D78&gt;100,skraning!D79-skraning!D78&lt;0),0,skraning!D79-skraning!D78)</f>
        <v>0</v>
      </c>
      <c r="E71" s="8">
        <f>IF(OR(skraning!E79=0,skraning!E78=0),0,skraning!E79-skraning!E78)</f>
        <v>0</v>
      </c>
      <c r="F71" s="11">
        <f>IF(OR(skraning!F79=0,skraning!F78=0),0,skraning!F79-skraning!F78)</f>
        <v>0</v>
      </c>
      <c r="G71" s="19">
        <f t="shared" si="30"/>
        <v>0</v>
      </c>
      <c r="H71" s="20">
        <f t="shared" si="17"/>
        <v>0</v>
      </c>
      <c r="I71" s="85">
        <f t="shared" si="25"/>
        <v>0</v>
      </c>
      <c r="J71" s="77">
        <f t="shared" si="26"/>
        <v>0</v>
      </c>
      <c r="K71" s="8">
        <f aca="true" t="shared" si="32" ref="K71:K113">G71*AA71</f>
        <v>0</v>
      </c>
      <c r="L71" s="11">
        <f aca="true" t="shared" si="33" ref="L71:L113">H71*AC71</f>
        <v>0</v>
      </c>
      <c r="M71" s="8">
        <f t="shared" si="19"/>
        <v>0</v>
      </c>
      <c r="N71" s="11">
        <f t="shared" si="20"/>
        <v>0</v>
      </c>
      <c r="O71" s="46">
        <f>IF(G71&gt;0,SUM(G$6:G71)/SUM(AG$6:AG71),0)</f>
        <v>0</v>
      </c>
      <c r="P71" s="77">
        <f>IF(H71&gt;0,SUM(H$6:H71)/SUM(AG$6:AG71),0)</f>
        <v>0</v>
      </c>
      <c r="Q71" s="86">
        <f t="shared" si="27"/>
        <v>0</v>
      </c>
      <c r="R71" s="87">
        <f t="shared" si="28"/>
        <v>0</v>
      </c>
      <c r="S71" s="8">
        <f aca="true" t="shared" si="34" ref="S71:S113">G71*AE71</f>
        <v>0</v>
      </c>
      <c r="T71" s="48">
        <f aca="true" t="shared" si="35" ref="T71:T113">H71*AE71</f>
        <v>0</v>
      </c>
      <c r="U71" s="8">
        <f aca="true" t="shared" si="36" ref="U71:U113">S71*AA71</f>
        <v>0</v>
      </c>
      <c r="V71" s="11">
        <f aca="true" t="shared" si="37" ref="V71:V113">T71*AC71</f>
        <v>0</v>
      </c>
      <c r="AA71" s="23">
        <f aca="true" t="shared" si="38" ref="AA71:AA113">VLOOKUP($C71,verd,2)</f>
        <v>7.99</v>
      </c>
      <c r="AB71" s="51">
        <f aca="true" t="shared" si="39" ref="AB71:AB113">VLOOKUP($C71,verd,3)</f>
        <v>3467.4</v>
      </c>
      <c r="AC71" s="26">
        <f aca="true" t="shared" si="40" ref="AC71:AC113">VLOOKUP($C71,verd,4)</f>
        <v>67.26</v>
      </c>
      <c r="AD71" s="26">
        <f aca="true" t="shared" si="41" ref="AD71:AD113">VLOOKUP($C71,verd,5)</f>
        <v>5016</v>
      </c>
      <c r="AE71" s="79">
        <f t="shared" si="18"/>
        <v>31</v>
      </c>
      <c r="AG71">
        <f t="shared" si="31"/>
        <v>0</v>
      </c>
    </row>
    <row r="72" spans="1:33" ht="12.75">
      <c r="A72" s="2">
        <f aca="true" t="shared" si="42" ref="A72:A113">IF(D72=0,4,(IF(D73=0,3,2)))</f>
        <v>4</v>
      </c>
      <c r="C72" s="43">
        <v>39264</v>
      </c>
      <c r="D72" s="4">
        <f>IF(OR(skraning!D80-skraning!D79&gt;100,skraning!D80-skraning!D79&lt;0),0,skraning!D80-skraning!D79)</f>
        <v>0</v>
      </c>
      <c r="E72" s="8">
        <f>IF(OR(skraning!E80=0,skraning!E79=0),0,skraning!E80-skraning!E79)</f>
        <v>0</v>
      </c>
      <c r="F72" s="11">
        <f>IF(OR(skraning!F80=0,skraning!F79=0),0,skraning!F80-skraning!F79)</f>
        <v>0</v>
      </c>
      <c r="G72" s="19">
        <f t="shared" si="30"/>
        <v>0</v>
      </c>
      <c r="H72" s="20">
        <f aca="true" t="shared" si="43" ref="H72:H113">IF(OR(F72=0,$D72=0),0,F72/D72)</f>
        <v>0</v>
      </c>
      <c r="I72" s="85">
        <f t="shared" si="25"/>
        <v>0</v>
      </c>
      <c r="J72" s="77">
        <f t="shared" si="26"/>
        <v>0</v>
      </c>
      <c r="K72" s="8">
        <f t="shared" si="32"/>
        <v>0</v>
      </c>
      <c r="L72" s="11">
        <f t="shared" si="33"/>
        <v>0</v>
      </c>
      <c r="M72" s="8">
        <f t="shared" si="19"/>
        <v>0</v>
      </c>
      <c r="N72" s="11">
        <f t="shared" si="20"/>
        <v>0</v>
      </c>
      <c r="O72" s="46">
        <f>IF(G72&gt;0,SUM(G$6:G72)/SUM(AG$6:AG72),0)</f>
        <v>0</v>
      </c>
      <c r="P72" s="77">
        <f>IF(H72&gt;0,SUM(H$6:H72)/SUM(AG$6:AG72),0)</f>
        <v>0</v>
      </c>
      <c r="Q72" s="86">
        <f t="shared" si="27"/>
        <v>0</v>
      </c>
      <c r="R72" s="87">
        <f t="shared" si="28"/>
        <v>0</v>
      </c>
      <c r="S72" s="8">
        <f t="shared" si="34"/>
        <v>0</v>
      </c>
      <c r="T72" s="48">
        <f t="shared" si="35"/>
        <v>0</v>
      </c>
      <c r="U72" s="8">
        <f t="shared" si="36"/>
        <v>0</v>
      </c>
      <c r="V72" s="11">
        <f t="shared" si="37"/>
        <v>0</v>
      </c>
      <c r="AA72" s="23">
        <f t="shared" si="38"/>
        <v>7.99</v>
      </c>
      <c r="AB72" s="51">
        <f t="shared" si="39"/>
        <v>3467.4</v>
      </c>
      <c r="AC72" s="26">
        <f t="shared" si="40"/>
        <v>67.26</v>
      </c>
      <c r="AD72" s="26">
        <f t="shared" si="41"/>
        <v>5016</v>
      </c>
      <c r="AE72" s="79">
        <f aca="true" t="shared" si="44" ref="AE72:AE113">C72-C71</f>
        <v>30</v>
      </c>
      <c r="AG72">
        <f t="shared" si="31"/>
        <v>0</v>
      </c>
    </row>
    <row r="73" spans="1:33" ht="12.75">
      <c r="A73" s="2">
        <f t="shared" si="42"/>
        <v>4</v>
      </c>
      <c r="C73" s="43">
        <v>39295</v>
      </c>
      <c r="D73" s="4">
        <f>IF(OR(skraning!D81-skraning!D80&gt;100,skraning!D81-skraning!D80&lt;0),0,skraning!D81-skraning!D80)</f>
        <v>0</v>
      </c>
      <c r="E73" s="8">
        <f>IF(OR(skraning!E81=0,skraning!E80=0),0,skraning!E81-skraning!E80)</f>
        <v>0</v>
      </c>
      <c r="F73" s="11">
        <f>IF(OR(skraning!F81=0,skraning!F80=0),0,skraning!F81-skraning!F80)</f>
        <v>0</v>
      </c>
      <c r="G73" s="19">
        <f t="shared" si="30"/>
        <v>0</v>
      </c>
      <c r="H73" s="20">
        <f t="shared" si="43"/>
        <v>0</v>
      </c>
      <c r="I73" s="85">
        <f t="shared" si="25"/>
        <v>0</v>
      </c>
      <c r="J73" s="77">
        <f t="shared" si="26"/>
        <v>0</v>
      </c>
      <c r="K73" s="8">
        <f t="shared" si="32"/>
        <v>0</v>
      </c>
      <c r="L73" s="11">
        <f t="shared" si="33"/>
        <v>0</v>
      </c>
      <c r="M73" s="8">
        <f t="shared" si="19"/>
        <v>0</v>
      </c>
      <c r="N73" s="11">
        <f t="shared" si="20"/>
        <v>0</v>
      </c>
      <c r="O73" s="46">
        <f>IF(G73&gt;0,SUM(G$6:G73)/SUM(AG$6:AG73),0)</f>
        <v>0</v>
      </c>
      <c r="P73" s="77">
        <f>IF(H73&gt;0,SUM(H$6:H73)/SUM(AG$6:AG73),0)</f>
        <v>0</v>
      </c>
      <c r="Q73" s="86">
        <f t="shared" si="27"/>
        <v>0</v>
      </c>
      <c r="R73" s="87">
        <f t="shared" si="28"/>
        <v>0</v>
      </c>
      <c r="S73" s="8">
        <f t="shared" si="34"/>
        <v>0</v>
      </c>
      <c r="T73" s="48">
        <f t="shared" si="35"/>
        <v>0</v>
      </c>
      <c r="U73" s="8">
        <f t="shared" si="36"/>
        <v>0</v>
      </c>
      <c r="V73" s="11">
        <f t="shared" si="37"/>
        <v>0</v>
      </c>
      <c r="AA73" s="23">
        <f t="shared" si="38"/>
        <v>7.99</v>
      </c>
      <c r="AB73" s="51">
        <f t="shared" si="39"/>
        <v>3467.4</v>
      </c>
      <c r="AC73" s="26">
        <f t="shared" si="40"/>
        <v>67.26</v>
      </c>
      <c r="AD73" s="26">
        <f t="shared" si="41"/>
        <v>5016</v>
      </c>
      <c r="AE73" s="79">
        <f t="shared" si="44"/>
        <v>31</v>
      </c>
      <c r="AG73">
        <f t="shared" si="31"/>
        <v>0</v>
      </c>
    </row>
    <row r="74" spans="1:33" ht="12.75">
      <c r="A74" s="2">
        <f t="shared" si="42"/>
        <v>4</v>
      </c>
      <c r="C74" s="43">
        <v>39326</v>
      </c>
      <c r="D74" s="4">
        <f>IF(OR(skraning!D82-skraning!D81&gt;100,skraning!D82-skraning!D81&lt;0),0,skraning!D82-skraning!D81)</f>
        <v>0</v>
      </c>
      <c r="E74" s="8">
        <f>IF(OR(skraning!E82=0,skraning!E81=0),0,skraning!E82-skraning!E81)</f>
        <v>0</v>
      </c>
      <c r="F74" s="11">
        <f>IF(OR(skraning!F82=0,skraning!F81=0),0,skraning!F82-skraning!F81)</f>
        <v>0</v>
      </c>
      <c r="G74" s="19">
        <f t="shared" si="30"/>
        <v>0</v>
      </c>
      <c r="H74" s="20">
        <f t="shared" si="43"/>
        <v>0</v>
      </c>
      <c r="I74" s="85">
        <f t="shared" si="25"/>
        <v>0</v>
      </c>
      <c r="J74" s="77">
        <f t="shared" si="26"/>
        <v>0</v>
      </c>
      <c r="K74" s="8">
        <f t="shared" si="32"/>
        <v>0</v>
      </c>
      <c r="L74" s="11">
        <f t="shared" si="33"/>
        <v>0</v>
      </c>
      <c r="M74" s="8">
        <f t="shared" si="19"/>
        <v>0</v>
      </c>
      <c r="N74" s="11">
        <f t="shared" si="20"/>
        <v>0</v>
      </c>
      <c r="O74" s="46">
        <f>IF(G74&gt;0,SUM(G$6:G74)/SUM(AG$6:AG74),0)</f>
        <v>0</v>
      </c>
      <c r="P74" s="77">
        <f>IF(H74&gt;0,SUM(H$6:H74)/SUM(AG$6:AG74),0)</f>
        <v>0</v>
      </c>
      <c r="Q74" s="86">
        <f t="shared" si="27"/>
        <v>0</v>
      </c>
      <c r="R74" s="87">
        <f t="shared" si="28"/>
        <v>0</v>
      </c>
      <c r="S74" s="8">
        <f t="shared" si="34"/>
        <v>0</v>
      </c>
      <c r="T74" s="48">
        <f t="shared" si="35"/>
        <v>0</v>
      </c>
      <c r="U74" s="8">
        <f t="shared" si="36"/>
        <v>0</v>
      </c>
      <c r="V74" s="11">
        <f t="shared" si="37"/>
        <v>0</v>
      </c>
      <c r="AA74" s="23">
        <f t="shared" si="38"/>
        <v>7.99</v>
      </c>
      <c r="AB74" s="51">
        <f t="shared" si="39"/>
        <v>3467.4</v>
      </c>
      <c r="AC74" s="26">
        <f t="shared" si="40"/>
        <v>67.26</v>
      </c>
      <c r="AD74" s="26">
        <f t="shared" si="41"/>
        <v>5016</v>
      </c>
      <c r="AE74" s="79">
        <f t="shared" si="44"/>
        <v>31</v>
      </c>
      <c r="AG74">
        <f t="shared" si="31"/>
        <v>0</v>
      </c>
    </row>
    <row r="75" spans="1:33" ht="12.75">
      <c r="A75" s="2">
        <f t="shared" si="42"/>
        <v>4</v>
      </c>
      <c r="C75" s="43">
        <v>39356</v>
      </c>
      <c r="D75" s="4">
        <f>IF(OR(skraning!D83-skraning!D82&gt;100,skraning!D83-skraning!D82&lt;0),0,skraning!D83-skraning!D82)</f>
        <v>0</v>
      </c>
      <c r="E75" s="8">
        <f>IF(OR(skraning!E83=0,skraning!E82=0),0,skraning!E83-skraning!E82)</f>
        <v>0</v>
      </c>
      <c r="F75" s="11">
        <f>IF(OR(skraning!F83=0,skraning!F82=0),0,skraning!F83-skraning!F82)</f>
        <v>0</v>
      </c>
      <c r="G75" s="19">
        <f t="shared" si="30"/>
        <v>0</v>
      </c>
      <c r="H75" s="20">
        <f t="shared" si="43"/>
        <v>0</v>
      </c>
      <c r="I75" s="85">
        <f t="shared" si="25"/>
        <v>0</v>
      </c>
      <c r="J75" s="77">
        <f t="shared" si="26"/>
        <v>0</v>
      </c>
      <c r="K75" s="8">
        <f t="shared" si="32"/>
        <v>0</v>
      </c>
      <c r="L75" s="11">
        <f t="shared" si="33"/>
        <v>0</v>
      </c>
      <c r="M75" s="8">
        <f t="shared" si="19"/>
        <v>0</v>
      </c>
      <c r="N75" s="11">
        <f t="shared" si="20"/>
        <v>0</v>
      </c>
      <c r="O75" s="46">
        <f>IF(G75&gt;0,SUM(G$6:G75)/SUM(AG$6:AG75),0)</f>
        <v>0</v>
      </c>
      <c r="P75" s="77">
        <f>IF(H75&gt;0,SUM(H$6:H75)/SUM(AG$6:AG75),0)</f>
        <v>0</v>
      </c>
      <c r="Q75" s="86">
        <f t="shared" si="27"/>
        <v>0</v>
      </c>
      <c r="R75" s="87">
        <f t="shared" si="28"/>
        <v>0</v>
      </c>
      <c r="S75" s="8">
        <f t="shared" si="34"/>
        <v>0</v>
      </c>
      <c r="T75" s="48">
        <f t="shared" si="35"/>
        <v>0</v>
      </c>
      <c r="U75" s="8">
        <f t="shared" si="36"/>
        <v>0</v>
      </c>
      <c r="V75" s="11">
        <f t="shared" si="37"/>
        <v>0</v>
      </c>
      <c r="AA75" s="23">
        <f t="shared" si="38"/>
        <v>7.99</v>
      </c>
      <c r="AB75" s="51">
        <f t="shared" si="39"/>
        <v>3467.4</v>
      </c>
      <c r="AC75" s="26">
        <f t="shared" si="40"/>
        <v>67.26</v>
      </c>
      <c r="AD75" s="26">
        <f t="shared" si="41"/>
        <v>5016</v>
      </c>
      <c r="AE75" s="79">
        <f t="shared" si="44"/>
        <v>30</v>
      </c>
      <c r="AG75">
        <f t="shared" si="31"/>
        <v>0</v>
      </c>
    </row>
    <row r="76" spans="1:33" ht="12.75">
      <c r="A76" s="2">
        <f t="shared" si="42"/>
        <v>4</v>
      </c>
      <c r="C76" s="43">
        <v>39387</v>
      </c>
      <c r="D76" s="4">
        <f>IF(OR(skraning!D84-skraning!D83&gt;100,skraning!D84-skraning!D83&lt;0),0,skraning!D84-skraning!D83)</f>
        <v>0</v>
      </c>
      <c r="E76" s="8">
        <f>IF(OR(skraning!E84=0,skraning!E83=0),0,skraning!E84-skraning!E83)</f>
        <v>0</v>
      </c>
      <c r="F76" s="11">
        <f>IF(OR(skraning!F84=0,skraning!F83=0),0,skraning!F84-skraning!F83)</f>
        <v>0</v>
      </c>
      <c r="G76" s="19">
        <f t="shared" si="30"/>
        <v>0</v>
      </c>
      <c r="H76" s="20">
        <f t="shared" si="43"/>
        <v>0</v>
      </c>
      <c r="I76" s="85">
        <f t="shared" si="25"/>
        <v>0</v>
      </c>
      <c r="J76" s="77">
        <f t="shared" si="26"/>
        <v>0</v>
      </c>
      <c r="K76" s="8">
        <f t="shared" si="32"/>
        <v>0</v>
      </c>
      <c r="L76" s="11">
        <f t="shared" si="33"/>
        <v>0</v>
      </c>
      <c r="M76" s="8">
        <f t="shared" si="19"/>
        <v>0</v>
      </c>
      <c r="N76" s="11">
        <f t="shared" si="20"/>
        <v>0</v>
      </c>
      <c r="O76" s="46">
        <f>IF(G76&gt;0,SUM(G$6:G76)/SUM(AG$6:AG76),0)</f>
        <v>0</v>
      </c>
      <c r="P76" s="77">
        <f>IF(H76&gt;0,SUM(H$6:H76)/SUM(AG$6:AG76),0)</f>
        <v>0</v>
      </c>
      <c r="Q76" s="86">
        <f t="shared" si="27"/>
        <v>0</v>
      </c>
      <c r="R76" s="87">
        <f t="shared" si="28"/>
        <v>0</v>
      </c>
      <c r="S76" s="8">
        <f t="shared" si="34"/>
        <v>0</v>
      </c>
      <c r="T76" s="48">
        <f t="shared" si="35"/>
        <v>0</v>
      </c>
      <c r="U76" s="8">
        <f t="shared" si="36"/>
        <v>0</v>
      </c>
      <c r="V76" s="11">
        <f t="shared" si="37"/>
        <v>0</v>
      </c>
      <c r="AA76" s="23">
        <f t="shared" si="38"/>
        <v>7.99</v>
      </c>
      <c r="AB76" s="51">
        <f t="shared" si="39"/>
        <v>3467.4</v>
      </c>
      <c r="AC76" s="26">
        <f t="shared" si="40"/>
        <v>67.26</v>
      </c>
      <c r="AD76" s="26">
        <f t="shared" si="41"/>
        <v>5016</v>
      </c>
      <c r="AE76" s="79">
        <f t="shared" si="44"/>
        <v>31</v>
      </c>
      <c r="AG76">
        <f t="shared" si="31"/>
        <v>0</v>
      </c>
    </row>
    <row r="77" spans="1:33" s="3" customFormat="1" ht="12.75">
      <c r="A77" s="4">
        <f t="shared" si="42"/>
        <v>4</v>
      </c>
      <c r="B77" s="28"/>
      <c r="C77" s="47">
        <v>39417</v>
      </c>
      <c r="D77" s="4">
        <f>IF(OR(skraning!D85-skraning!D84&gt;100,skraning!D85-skraning!D84&lt;0),0,skraning!D85-skraning!D84)</f>
        <v>0</v>
      </c>
      <c r="E77" s="32">
        <f>IF(OR(skraning!E85=0,skraning!E84=0),0,skraning!E85-skraning!E84)</f>
        <v>0</v>
      </c>
      <c r="F77" s="33">
        <f>IF(OR(skraning!F85=0,skraning!F84=0),0,skraning!F85-skraning!F84)</f>
        <v>0</v>
      </c>
      <c r="G77" s="17">
        <f t="shared" si="30"/>
        <v>0</v>
      </c>
      <c r="H77" s="20">
        <f t="shared" si="43"/>
        <v>0</v>
      </c>
      <c r="I77" s="85">
        <f t="shared" si="25"/>
        <v>0</v>
      </c>
      <c r="J77" s="77">
        <f t="shared" si="26"/>
        <v>0</v>
      </c>
      <c r="K77" s="32">
        <f t="shared" si="32"/>
        <v>0</v>
      </c>
      <c r="L77" s="33">
        <f t="shared" si="33"/>
        <v>0</v>
      </c>
      <c r="M77" s="8">
        <f t="shared" si="19"/>
        <v>0</v>
      </c>
      <c r="N77" s="11">
        <f t="shared" si="20"/>
        <v>0</v>
      </c>
      <c r="O77" s="46">
        <f>IF(G77&gt;0,SUM(G$6:G77)/SUM(AG$6:AG77),0)</f>
        <v>0</v>
      </c>
      <c r="P77" s="77">
        <f>IF(H77&gt;0,SUM(H$6:H77)/SUM(AG$6:AG77),0)</f>
        <v>0</v>
      </c>
      <c r="Q77" s="86">
        <f t="shared" si="27"/>
        <v>0</v>
      </c>
      <c r="R77" s="87">
        <f t="shared" si="28"/>
        <v>0</v>
      </c>
      <c r="S77" s="8">
        <f t="shared" si="34"/>
        <v>0</v>
      </c>
      <c r="T77" s="48">
        <f t="shared" si="35"/>
        <v>0</v>
      </c>
      <c r="U77" s="8">
        <f t="shared" si="36"/>
        <v>0</v>
      </c>
      <c r="V77" s="11">
        <f t="shared" si="37"/>
        <v>0</v>
      </c>
      <c r="W77" s="38"/>
      <c r="X77" s="38"/>
      <c r="Y77" s="38"/>
      <c r="Z77" s="38"/>
      <c r="AA77" s="22">
        <f t="shared" si="38"/>
        <v>7.99</v>
      </c>
      <c r="AB77" s="50">
        <f t="shared" si="39"/>
        <v>3467.4</v>
      </c>
      <c r="AC77" s="25">
        <f t="shared" si="40"/>
        <v>67.26</v>
      </c>
      <c r="AD77" s="25">
        <f t="shared" si="41"/>
        <v>5016</v>
      </c>
      <c r="AE77" s="79">
        <f t="shared" si="44"/>
        <v>30</v>
      </c>
      <c r="AG77">
        <f t="shared" si="31"/>
        <v>0</v>
      </c>
    </row>
    <row r="78" spans="1:33" ht="12.75">
      <c r="A78" s="2">
        <f t="shared" si="42"/>
        <v>4</v>
      </c>
      <c r="B78" s="29">
        <v>2008</v>
      </c>
      <c r="C78" s="43">
        <v>39448</v>
      </c>
      <c r="D78" s="4">
        <f>IF(OR(skraning!D86-skraning!D85&gt;100,skraning!D86-skraning!D85&lt;0),0,skraning!D86-skraning!D85)</f>
        <v>0</v>
      </c>
      <c r="E78" s="8">
        <f>IF(OR(skraning!E86=0,skraning!E85=0),0,skraning!E86-skraning!E85)</f>
        <v>0</v>
      </c>
      <c r="F78" s="11">
        <f>IF(OR(skraning!F86=0,skraning!F85=0),0,skraning!F86-skraning!F85)</f>
        <v>0</v>
      </c>
      <c r="G78" s="19">
        <f t="shared" si="30"/>
        <v>0</v>
      </c>
      <c r="H78" s="20">
        <f t="shared" si="43"/>
        <v>0</v>
      </c>
      <c r="I78" s="85">
        <f t="shared" si="25"/>
        <v>0</v>
      </c>
      <c r="J78" s="77">
        <f t="shared" si="26"/>
        <v>0</v>
      </c>
      <c r="K78" s="8">
        <f t="shared" si="32"/>
        <v>0</v>
      </c>
      <c r="L78" s="11">
        <f t="shared" si="33"/>
        <v>0</v>
      </c>
      <c r="M78" s="8">
        <f t="shared" si="19"/>
        <v>0</v>
      </c>
      <c r="N78" s="11">
        <f t="shared" si="20"/>
        <v>0</v>
      </c>
      <c r="O78" s="46">
        <f>IF(G78&gt;0,SUM(G$6:G78)/SUM(AG$6:AG78),0)</f>
        <v>0</v>
      </c>
      <c r="P78" s="77">
        <f>IF(H78&gt;0,SUM(H$6:H78)/SUM(AG$6:AG78),0)</f>
        <v>0</v>
      </c>
      <c r="Q78" s="86">
        <f t="shared" si="27"/>
        <v>0</v>
      </c>
      <c r="R78" s="87">
        <f t="shared" si="28"/>
        <v>0</v>
      </c>
      <c r="S78" s="8">
        <f t="shared" si="34"/>
        <v>0</v>
      </c>
      <c r="T78" s="48">
        <f t="shared" si="35"/>
        <v>0</v>
      </c>
      <c r="U78" s="8">
        <f t="shared" si="36"/>
        <v>0</v>
      </c>
      <c r="V78" s="11">
        <f t="shared" si="37"/>
        <v>0</v>
      </c>
      <c r="AA78" s="23">
        <f t="shared" si="38"/>
        <v>7.99</v>
      </c>
      <c r="AB78" s="51">
        <f t="shared" si="39"/>
        <v>3467.4</v>
      </c>
      <c r="AC78" s="26">
        <f t="shared" si="40"/>
        <v>67.26</v>
      </c>
      <c r="AD78" s="26">
        <f t="shared" si="41"/>
        <v>5016</v>
      </c>
      <c r="AE78" s="79">
        <f t="shared" si="44"/>
        <v>31</v>
      </c>
      <c r="AG78">
        <f t="shared" si="31"/>
        <v>0</v>
      </c>
    </row>
    <row r="79" spans="1:33" ht="12.75">
      <c r="A79" s="2">
        <f t="shared" si="42"/>
        <v>4</v>
      </c>
      <c r="C79" s="43">
        <v>39479</v>
      </c>
      <c r="D79" s="4">
        <f>IF(OR(skraning!D87-skraning!D86&gt;100,skraning!D87-skraning!D86&lt;0),0,skraning!D87-skraning!D86)</f>
        <v>0</v>
      </c>
      <c r="E79" s="8">
        <f>IF(OR(skraning!E87=0,skraning!E86=0),0,skraning!E87-skraning!E86)</f>
        <v>0</v>
      </c>
      <c r="F79" s="11">
        <f>IF(OR(skraning!F87=0,skraning!F86=0),0,skraning!F87-skraning!F86)</f>
        <v>0</v>
      </c>
      <c r="G79" s="19">
        <f t="shared" si="30"/>
        <v>0</v>
      </c>
      <c r="H79" s="20">
        <f t="shared" si="43"/>
        <v>0</v>
      </c>
      <c r="I79" s="85">
        <f t="shared" si="25"/>
        <v>0</v>
      </c>
      <c r="J79" s="77">
        <f t="shared" si="26"/>
        <v>0</v>
      </c>
      <c r="K79" s="8">
        <f t="shared" si="32"/>
        <v>0</v>
      </c>
      <c r="L79" s="11">
        <f t="shared" si="33"/>
        <v>0</v>
      </c>
      <c r="M79" s="8">
        <f t="shared" si="19"/>
        <v>0</v>
      </c>
      <c r="N79" s="11">
        <f t="shared" si="20"/>
        <v>0</v>
      </c>
      <c r="O79" s="46">
        <f>IF(G79&gt;0,SUM(G$6:G79)/SUM(AG$6:AG79),0)</f>
        <v>0</v>
      </c>
      <c r="P79" s="77">
        <f>IF(H79&gt;0,SUM(H$6:H79)/SUM(AG$6:AG79),0)</f>
        <v>0</v>
      </c>
      <c r="Q79" s="86">
        <f t="shared" si="27"/>
        <v>0</v>
      </c>
      <c r="R79" s="87">
        <f t="shared" si="28"/>
        <v>0</v>
      </c>
      <c r="S79" s="8">
        <f t="shared" si="34"/>
        <v>0</v>
      </c>
      <c r="T79" s="48">
        <f t="shared" si="35"/>
        <v>0</v>
      </c>
      <c r="U79" s="8">
        <f t="shared" si="36"/>
        <v>0</v>
      </c>
      <c r="V79" s="11">
        <f t="shared" si="37"/>
        <v>0</v>
      </c>
      <c r="AA79" s="23">
        <f t="shared" si="38"/>
        <v>7.99</v>
      </c>
      <c r="AB79" s="51">
        <f t="shared" si="39"/>
        <v>3467.4</v>
      </c>
      <c r="AC79" s="26">
        <f t="shared" si="40"/>
        <v>67.26</v>
      </c>
      <c r="AD79" s="26">
        <f t="shared" si="41"/>
        <v>5016</v>
      </c>
      <c r="AE79" s="79">
        <f t="shared" si="44"/>
        <v>31</v>
      </c>
      <c r="AG79">
        <f t="shared" si="31"/>
        <v>0</v>
      </c>
    </row>
    <row r="80" spans="1:33" ht="12.75">
      <c r="A80" s="2">
        <f t="shared" si="42"/>
        <v>4</v>
      </c>
      <c r="C80" s="43">
        <v>39508</v>
      </c>
      <c r="D80" s="4">
        <f>IF(OR(skraning!D88-skraning!D87&gt;100,skraning!D88-skraning!D87&lt;0),0,skraning!D88-skraning!D87)</f>
        <v>0</v>
      </c>
      <c r="E80" s="8">
        <f>IF(OR(skraning!E88=0,skraning!E87=0),0,skraning!E88-skraning!E87)</f>
        <v>0</v>
      </c>
      <c r="F80" s="11">
        <f>IF(OR(skraning!F88=0,skraning!F87=0),0,skraning!F88-skraning!F87)</f>
        <v>0</v>
      </c>
      <c r="G80" s="19">
        <f t="shared" si="30"/>
        <v>0</v>
      </c>
      <c r="H80" s="20">
        <f t="shared" si="43"/>
        <v>0</v>
      </c>
      <c r="I80" s="85">
        <f t="shared" si="25"/>
        <v>0</v>
      </c>
      <c r="J80" s="77">
        <f t="shared" si="26"/>
        <v>0</v>
      </c>
      <c r="K80" s="8">
        <f t="shared" si="32"/>
        <v>0</v>
      </c>
      <c r="L80" s="11">
        <f t="shared" si="33"/>
        <v>0</v>
      </c>
      <c r="M80" s="8">
        <f t="shared" si="19"/>
        <v>0</v>
      </c>
      <c r="N80" s="11">
        <f t="shared" si="20"/>
        <v>0</v>
      </c>
      <c r="O80" s="46">
        <f>IF(G80&gt;0,SUM(G$6:G80)/SUM(AG$6:AG80),0)</f>
        <v>0</v>
      </c>
      <c r="P80" s="77">
        <f>IF(H80&gt;0,SUM(H$6:H80)/SUM(AG$6:AG80),0)</f>
        <v>0</v>
      </c>
      <c r="Q80" s="86">
        <f t="shared" si="27"/>
        <v>0</v>
      </c>
      <c r="R80" s="87">
        <f t="shared" si="28"/>
        <v>0</v>
      </c>
      <c r="S80" s="8">
        <f t="shared" si="34"/>
        <v>0</v>
      </c>
      <c r="T80" s="48">
        <f t="shared" si="35"/>
        <v>0</v>
      </c>
      <c r="U80" s="8">
        <f t="shared" si="36"/>
        <v>0</v>
      </c>
      <c r="V80" s="11">
        <f t="shared" si="37"/>
        <v>0</v>
      </c>
      <c r="AA80" s="23">
        <f t="shared" si="38"/>
        <v>7.99</v>
      </c>
      <c r="AB80" s="51">
        <f t="shared" si="39"/>
        <v>3467.4</v>
      </c>
      <c r="AC80" s="26">
        <f t="shared" si="40"/>
        <v>67.26</v>
      </c>
      <c r="AD80" s="26">
        <f t="shared" si="41"/>
        <v>5016</v>
      </c>
      <c r="AE80" s="79">
        <f t="shared" si="44"/>
        <v>29</v>
      </c>
      <c r="AG80">
        <f t="shared" si="31"/>
        <v>0</v>
      </c>
    </row>
    <row r="81" spans="1:33" ht="12.75">
      <c r="A81" s="2">
        <f t="shared" si="42"/>
        <v>4</v>
      </c>
      <c r="C81" s="43">
        <v>39539</v>
      </c>
      <c r="D81" s="4">
        <f>IF(OR(skraning!D89-skraning!D88&gt;100,skraning!D89-skraning!D88&lt;0),0,skraning!D89-skraning!D88)</f>
        <v>0</v>
      </c>
      <c r="E81" s="8">
        <f>IF(OR(skraning!E89=0,skraning!E88=0),0,skraning!E89-skraning!E88)</f>
        <v>0</v>
      </c>
      <c r="F81" s="11">
        <f>IF(OR(skraning!F89=0,skraning!F88=0),0,skraning!F89-skraning!F88)</f>
        <v>0</v>
      </c>
      <c r="G81" s="19">
        <f t="shared" si="30"/>
        <v>0</v>
      </c>
      <c r="H81" s="20">
        <f t="shared" si="43"/>
        <v>0</v>
      </c>
      <c r="I81" s="85">
        <f t="shared" si="25"/>
        <v>0</v>
      </c>
      <c r="J81" s="77">
        <f t="shared" si="26"/>
        <v>0</v>
      </c>
      <c r="K81" s="8">
        <f t="shared" si="32"/>
        <v>0</v>
      </c>
      <c r="L81" s="11">
        <f t="shared" si="33"/>
        <v>0</v>
      </c>
      <c r="M81" s="8">
        <f aca="true" t="shared" si="45" ref="M81:M113">G81*AE81*AA81</f>
        <v>0</v>
      </c>
      <c r="N81" s="11">
        <f aca="true" t="shared" si="46" ref="N81:N113">H81*AE81*AC81</f>
        <v>0</v>
      </c>
      <c r="O81" s="46">
        <f>IF(G81&gt;0,SUM(G$6:G81)/SUM(AG$6:AG81),0)</f>
        <v>0</v>
      </c>
      <c r="P81" s="77">
        <f>IF(H81&gt;0,SUM(H$6:H81)/SUM(AG$6:AG81),0)</f>
        <v>0</v>
      </c>
      <c r="Q81" s="86">
        <f t="shared" si="27"/>
        <v>0</v>
      </c>
      <c r="R81" s="87">
        <f t="shared" si="28"/>
        <v>0</v>
      </c>
      <c r="S81" s="8">
        <f t="shared" si="34"/>
        <v>0</v>
      </c>
      <c r="T81" s="48">
        <f t="shared" si="35"/>
        <v>0</v>
      </c>
      <c r="U81" s="8">
        <f t="shared" si="36"/>
        <v>0</v>
      </c>
      <c r="V81" s="11">
        <f t="shared" si="37"/>
        <v>0</v>
      </c>
      <c r="AA81" s="23">
        <f t="shared" si="38"/>
        <v>7.99</v>
      </c>
      <c r="AB81" s="51">
        <f t="shared" si="39"/>
        <v>3467.4</v>
      </c>
      <c r="AC81" s="26">
        <f t="shared" si="40"/>
        <v>67.26</v>
      </c>
      <c r="AD81" s="26">
        <f t="shared" si="41"/>
        <v>5016</v>
      </c>
      <c r="AE81" s="79">
        <f t="shared" si="44"/>
        <v>31</v>
      </c>
      <c r="AG81">
        <f t="shared" si="31"/>
        <v>0</v>
      </c>
    </row>
    <row r="82" spans="1:33" ht="12.75">
      <c r="A82" s="2">
        <f t="shared" si="42"/>
        <v>4</v>
      </c>
      <c r="C82" s="43">
        <v>39569</v>
      </c>
      <c r="D82" s="4">
        <f>IF(OR(skraning!D90-skraning!D89&gt;100,skraning!D90-skraning!D89&lt;0),0,skraning!D90-skraning!D89)</f>
        <v>0</v>
      </c>
      <c r="E82" s="8">
        <f>IF(OR(skraning!E90=0,skraning!E89=0),0,skraning!E90-skraning!E89)</f>
        <v>0</v>
      </c>
      <c r="F82" s="11">
        <f>IF(OR(skraning!F90=0,skraning!F89=0),0,skraning!F90-skraning!F89)</f>
        <v>0</v>
      </c>
      <c r="G82" s="19">
        <f t="shared" si="30"/>
        <v>0</v>
      </c>
      <c r="H82" s="20">
        <f t="shared" si="43"/>
        <v>0</v>
      </c>
      <c r="I82" s="85">
        <f t="shared" si="25"/>
        <v>0</v>
      </c>
      <c r="J82" s="77">
        <f t="shared" si="26"/>
        <v>0</v>
      </c>
      <c r="K82" s="8">
        <f t="shared" si="32"/>
        <v>0</v>
      </c>
      <c r="L82" s="11">
        <f t="shared" si="33"/>
        <v>0</v>
      </c>
      <c r="M82" s="8">
        <f t="shared" si="45"/>
        <v>0</v>
      </c>
      <c r="N82" s="11">
        <f t="shared" si="46"/>
        <v>0</v>
      </c>
      <c r="O82" s="46">
        <f>IF(G82&gt;0,SUM(G$6:G82)/SUM(AG$6:AG82),0)</f>
        <v>0</v>
      </c>
      <c r="P82" s="77">
        <f>IF(H82&gt;0,SUM(H$6:H82)/SUM(AG$6:AG82),0)</f>
        <v>0</v>
      </c>
      <c r="Q82" s="86">
        <f t="shared" si="27"/>
        <v>0</v>
      </c>
      <c r="R82" s="87">
        <f t="shared" si="28"/>
        <v>0</v>
      </c>
      <c r="S82" s="8">
        <f t="shared" si="34"/>
        <v>0</v>
      </c>
      <c r="T82" s="48">
        <f t="shared" si="35"/>
        <v>0</v>
      </c>
      <c r="U82" s="8">
        <f t="shared" si="36"/>
        <v>0</v>
      </c>
      <c r="V82" s="11">
        <f t="shared" si="37"/>
        <v>0</v>
      </c>
      <c r="AA82" s="23">
        <f t="shared" si="38"/>
        <v>7.99</v>
      </c>
      <c r="AB82" s="51">
        <f t="shared" si="39"/>
        <v>3467.4</v>
      </c>
      <c r="AC82" s="26">
        <f t="shared" si="40"/>
        <v>67.26</v>
      </c>
      <c r="AD82" s="26">
        <f t="shared" si="41"/>
        <v>5016</v>
      </c>
      <c r="AE82" s="79">
        <f t="shared" si="44"/>
        <v>30</v>
      </c>
      <c r="AG82">
        <f t="shared" si="31"/>
        <v>0</v>
      </c>
    </row>
    <row r="83" spans="1:33" ht="12.75">
      <c r="A83" s="2">
        <f t="shared" si="42"/>
        <v>4</v>
      </c>
      <c r="C83" s="43">
        <v>39600</v>
      </c>
      <c r="D83" s="4">
        <f>IF(OR(skraning!D91-skraning!D90&gt;100,skraning!D91-skraning!D90&lt;0),0,skraning!D91-skraning!D90)</f>
        <v>0</v>
      </c>
      <c r="E83" s="8">
        <f>IF(OR(skraning!E91=0,skraning!E90=0),0,skraning!E91-skraning!E90)</f>
        <v>0</v>
      </c>
      <c r="F83" s="11">
        <f>IF(OR(skraning!F91=0,skraning!F90=0),0,skraning!F91-skraning!F90)</f>
        <v>0</v>
      </c>
      <c r="G83" s="19">
        <f t="shared" si="30"/>
        <v>0</v>
      </c>
      <c r="H83" s="20">
        <f t="shared" si="43"/>
        <v>0</v>
      </c>
      <c r="I83" s="85">
        <f t="shared" si="25"/>
        <v>0</v>
      </c>
      <c r="J83" s="77">
        <f t="shared" si="26"/>
        <v>0</v>
      </c>
      <c r="K83" s="8">
        <f t="shared" si="32"/>
        <v>0</v>
      </c>
      <c r="L83" s="11">
        <f t="shared" si="33"/>
        <v>0</v>
      </c>
      <c r="M83" s="8">
        <f t="shared" si="45"/>
        <v>0</v>
      </c>
      <c r="N83" s="11">
        <f t="shared" si="46"/>
        <v>0</v>
      </c>
      <c r="O83" s="46">
        <f>IF(G83&gt;0,SUM(G$6:G83)/SUM(AG$6:AG83),0)</f>
        <v>0</v>
      </c>
      <c r="P83" s="77">
        <f>IF(H83&gt;0,SUM(H$6:H83)/SUM(AG$6:AG83),0)</f>
        <v>0</v>
      </c>
      <c r="Q83" s="86">
        <f t="shared" si="27"/>
        <v>0</v>
      </c>
      <c r="R83" s="87">
        <f t="shared" si="28"/>
        <v>0</v>
      </c>
      <c r="S83" s="8">
        <f t="shared" si="34"/>
        <v>0</v>
      </c>
      <c r="T83" s="48">
        <f t="shared" si="35"/>
        <v>0</v>
      </c>
      <c r="U83" s="8">
        <f t="shared" si="36"/>
        <v>0</v>
      </c>
      <c r="V83" s="11">
        <f t="shared" si="37"/>
        <v>0</v>
      </c>
      <c r="AA83" s="23">
        <f t="shared" si="38"/>
        <v>7.99</v>
      </c>
      <c r="AB83" s="51">
        <f t="shared" si="39"/>
        <v>3467.4</v>
      </c>
      <c r="AC83" s="26">
        <f t="shared" si="40"/>
        <v>67.26</v>
      </c>
      <c r="AD83" s="26">
        <f t="shared" si="41"/>
        <v>5016</v>
      </c>
      <c r="AE83" s="79">
        <f t="shared" si="44"/>
        <v>31</v>
      </c>
      <c r="AG83">
        <f t="shared" si="31"/>
        <v>0</v>
      </c>
    </row>
    <row r="84" spans="1:33" ht="12.75">
      <c r="A84" s="2">
        <f t="shared" si="42"/>
        <v>4</v>
      </c>
      <c r="C84" s="43">
        <v>39630</v>
      </c>
      <c r="D84" s="4">
        <f>IF(OR(skraning!D92-skraning!D91&gt;100,skraning!D92-skraning!D91&lt;0),0,skraning!D92-skraning!D91)</f>
        <v>0</v>
      </c>
      <c r="E84" s="8">
        <f>IF(OR(skraning!E92=0,skraning!E91=0),0,skraning!E92-skraning!E91)</f>
        <v>0</v>
      </c>
      <c r="F84" s="11">
        <f>IF(OR(skraning!F92=0,skraning!F91=0),0,skraning!F92-skraning!F91)</f>
        <v>0</v>
      </c>
      <c r="G84" s="19">
        <f t="shared" si="30"/>
        <v>0</v>
      </c>
      <c r="H84" s="20">
        <f t="shared" si="43"/>
        <v>0</v>
      </c>
      <c r="I84" s="85">
        <f t="shared" si="25"/>
        <v>0</v>
      </c>
      <c r="J84" s="77">
        <f t="shared" si="26"/>
        <v>0</v>
      </c>
      <c r="K84" s="8">
        <f t="shared" si="32"/>
        <v>0</v>
      </c>
      <c r="L84" s="11">
        <f t="shared" si="33"/>
        <v>0</v>
      </c>
      <c r="M84" s="8">
        <f t="shared" si="45"/>
        <v>0</v>
      </c>
      <c r="N84" s="11">
        <f t="shared" si="46"/>
        <v>0</v>
      </c>
      <c r="O84" s="46">
        <f>IF(G84&gt;0,SUM(G$6:G84)/SUM(AG$6:AG84),0)</f>
        <v>0</v>
      </c>
      <c r="P84" s="77">
        <f>IF(H84&gt;0,SUM(H$6:H84)/SUM(AG$6:AG84),0)</f>
        <v>0</v>
      </c>
      <c r="Q84" s="86">
        <f t="shared" si="27"/>
        <v>0</v>
      </c>
      <c r="R84" s="87">
        <f t="shared" si="28"/>
        <v>0</v>
      </c>
      <c r="S84" s="8">
        <f t="shared" si="34"/>
        <v>0</v>
      </c>
      <c r="T84" s="48">
        <f t="shared" si="35"/>
        <v>0</v>
      </c>
      <c r="U84" s="8">
        <f t="shared" si="36"/>
        <v>0</v>
      </c>
      <c r="V84" s="11">
        <f t="shared" si="37"/>
        <v>0</v>
      </c>
      <c r="AA84" s="23">
        <f t="shared" si="38"/>
        <v>7.99</v>
      </c>
      <c r="AB84" s="51">
        <f t="shared" si="39"/>
        <v>3467.4</v>
      </c>
      <c r="AC84" s="26">
        <f t="shared" si="40"/>
        <v>67.26</v>
      </c>
      <c r="AD84" s="26">
        <f t="shared" si="41"/>
        <v>5016</v>
      </c>
      <c r="AE84" s="79">
        <f t="shared" si="44"/>
        <v>30</v>
      </c>
      <c r="AG84">
        <f t="shared" si="31"/>
        <v>0</v>
      </c>
    </row>
    <row r="85" spans="1:33" ht="12.75">
      <c r="A85" s="2">
        <f t="shared" si="42"/>
        <v>4</v>
      </c>
      <c r="C85" s="43">
        <v>39661</v>
      </c>
      <c r="D85" s="4">
        <f>IF(OR(skraning!D93-skraning!D92&gt;100,skraning!D93-skraning!D92&lt;0),0,skraning!D93-skraning!D92)</f>
        <v>0</v>
      </c>
      <c r="E85" s="8">
        <f>IF(OR(skraning!E93=0,skraning!E92=0),0,skraning!E93-skraning!E92)</f>
        <v>0</v>
      </c>
      <c r="F85" s="11">
        <f>IF(OR(skraning!F93=0,skraning!F92=0),0,skraning!F93-skraning!F92)</f>
        <v>0</v>
      </c>
      <c r="G85" s="19">
        <f t="shared" si="30"/>
        <v>0</v>
      </c>
      <c r="H85" s="20">
        <f t="shared" si="43"/>
        <v>0</v>
      </c>
      <c r="I85" s="85">
        <f t="shared" si="25"/>
        <v>0</v>
      </c>
      <c r="J85" s="77">
        <f t="shared" si="26"/>
        <v>0</v>
      </c>
      <c r="K85" s="8">
        <f t="shared" si="32"/>
        <v>0</v>
      </c>
      <c r="L85" s="11">
        <f t="shared" si="33"/>
        <v>0</v>
      </c>
      <c r="M85" s="8">
        <f t="shared" si="45"/>
        <v>0</v>
      </c>
      <c r="N85" s="11">
        <f t="shared" si="46"/>
        <v>0</v>
      </c>
      <c r="O85" s="46">
        <f>IF(G85&gt;0,SUM(G$6:G85)/SUM(AG$6:AG85),0)</f>
        <v>0</v>
      </c>
      <c r="P85" s="77">
        <f>IF(H85&gt;0,SUM(H$6:H85)/SUM(AG$6:AG85),0)</f>
        <v>0</v>
      </c>
      <c r="Q85" s="86">
        <f t="shared" si="27"/>
        <v>0</v>
      </c>
      <c r="R85" s="87">
        <f t="shared" si="28"/>
        <v>0</v>
      </c>
      <c r="S85" s="8">
        <f t="shared" si="34"/>
        <v>0</v>
      </c>
      <c r="T85" s="48">
        <f t="shared" si="35"/>
        <v>0</v>
      </c>
      <c r="U85" s="8">
        <f t="shared" si="36"/>
        <v>0</v>
      </c>
      <c r="V85" s="11">
        <f t="shared" si="37"/>
        <v>0</v>
      </c>
      <c r="AA85" s="23">
        <f t="shared" si="38"/>
        <v>7.99</v>
      </c>
      <c r="AB85" s="51">
        <f t="shared" si="39"/>
        <v>3467.4</v>
      </c>
      <c r="AC85" s="26">
        <f t="shared" si="40"/>
        <v>67.26</v>
      </c>
      <c r="AD85" s="26">
        <f t="shared" si="41"/>
        <v>5016</v>
      </c>
      <c r="AE85" s="79">
        <f t="shared" si="44"/>
        <v>31</v>
      </c>
      <c r="AG85">
        <f t="shared" si="31"/>
        <v>0</v>
      </c>
    </row>
    <row r="86" spans="1:33" ht="12.75">
      <c r="A86" s="2">
        <f t="shared" si="42"/>
        <v>4</v>
      </c>
      <c r="C86" s="43">
        <v>39692</v>
      </c>
      <c r="D86" s="4">
        <f>IF(OR(skraning!D94-skraning!D93&gt;100,skraning!D94-skraning!D93&lt;0),0,skraning!D94-skraning!D93)</f>
        <v>0</v>
      </c>
      <c r="E86" s="8">
        <f>IF(OR(skraning!E94=0,skraning!E93=0),0,skraning!E94-skraning!E93)</f>
        <v>0</v>
      </c>
      <c r="F86" s="11">
        <f>IF(OR(skraning!F94=0,skraning!F93=0),0,skraning!F94-skraning!F93)</f>
        <v>0</v>
      </c>
      <c r="G86" s="19">
        <f t="shared" si="30"/>
        <v>0</v>
      </c>
      <c r="H86" s="20">
        <f t="shared" si="43"/>
        <v>0</v>
      </c>
      <c r="I86" s="85">
        <f t="shared" si="25"/>
        <v>0</v>
      </c>
      <c r="J86" s="77">
        <f t="shared" si="26"/>
        <v>0</v>
      </c>
      <c r="K86" s="8">
        <f t="shared" si="32"/>
        <v>0</v>
      </c>
      <c r="L86" s="11">
        <f t="shared" si="33"/>
        <v>0</v>
      </c>
      <c r="M86" s="8">
        <f t="shared" si="45"/>
        <v>0</v>
      </c>
      <c r="N86" s="11">
        <f t="shared" si="46"/>
        <v>0</v>
      </c>
      <c r="O86" s="46">
        <f>IF(G86&gt;0,SUM(G$6:G86)/SUM(AG$6:AG86),0)</f>
        <v>0</v>
      </c>
      <c r="P86" s="77">
        <f>IF(H86&gt;0,SUM(H$6:H86)/SUM(AG$6:AG86),0)</f>
        <v>0</v>
      </c>
      <c r="Q86" s="86">
        <f t="shared" si="27"/>
        <v>0</v>
      </c>
      <c r="R86" s="87">
        <f t="shared" si="28"/>
        <v>0</v>
      </c>
      <c r="S86" s="8">
        <f t="shared" si="34"/>
        <v>0</v>
      </c>
      <c r="T86" s="48">
        <f t="shared" si="35"/>
        <v>0</v>
      </c>
      <c r="U86" s="8">
        <f t="shared" si="36"/>
        <v>0</v>
      </c>
      <c r="V86" s="11">
        <f t="shared" si="37"/>
        <v>0</v>
      </c>
      <c r="AA86" s="23">
        <f t="shared" si="38"/>
        <v>7.99</v>
      </c>
      <c r="AB86" s="51">
        <f t="shared" si="39"/>
        <v>3467.4</v>
      </c>
      <c r="AC86" s="26">
        <f t="shared" si="40"/>
        <v>67.26</v>
      </c>
      <c r="AD86" s="26">
        <f t="shared" si="41"/>
        <v>5016</v>
      </c>
      <c r="AE86" s="79">
        <f t="shared" si="44"/>
        <v>31</v>
      </c>
      <c r="AG86">
        <f t="shared" si="31"/>
        <v>0</v>
      </c>
    </row>
    <row r="87" spans="1:33" ht="12.75">
      <c r="A87" s="2">
        <f t="shared" si="42"/>
        <v>4</v>
      </c>
      <c r="C87" s="43">
        <v>39722</v>
      </c>
      <c r="D87" s="4">
        <f>IF(OR(skraning!D95-skraning!D94&gt;100,skraning!D95-skraning!D94&lt;0),0,skraning!D95-skraning!D94)</f>
        <v>0</v>
      </c>
      <c r="E87" s="8">
        <f>IF(OR(skraning!E95=0,skraning!E94=0),0,skraning!E95-skraning!E94)</f>
        <v>0</v>
      </c>
      <c r="F87" s="11">
        <f>IF(OR(skraning!F95=0,skraning!F94=0),0,skraning!F95-skraning!F94)</f>
        <v>0</v>
      </c>
      <c r="G87" s="19">
        <f t="shared" si="30"/>
        <v>0</v>
      </c>
      <c r="H87" s="20">
        <f t="shared" si="43"/>
        <v>0</v>
      </c>
      <c r="I87" s="85">
        <f t="shared" si="25"/>
        <v>0</v>
      </c>
      <c r="J87" s="77">
        <f t="shared" si="26"/>
        <v>0</v>
      </c>
      <c r="K87" s="8">
        <f t="shared" si="32"/>
        <v>0</v>
      </c>
      <c r="L87" s="11">
        <f t="shared" si="33"/>
        <v>0</v>
      </c>
      <c r="M87" s="8">
        <f t="shared" si="45"/>
        <v>0</v>
      </c>
      <c r="N87" s="11">
        <f t="shared" si="46"/>
        <v>0</v>
      </c>
      <c r="O87" s="46">
        <f>IF(G87&gt;0,SUM(G$6:G87)/SUM(AG$6:AG87),0)</f>
        <v>0</v>
      </c>
      <c r="P87" s="77">
        <f>IF(H87&gt;0,SUM(H$6:H87)/SUM(AG$6:AG87),0)</f>
        <v>0</v>
      </c>
      <c r="Q87" s="86">
        <f t="shared" si="27"/>
        <v>0</v>
      </c>
      <c r="R87" s="87">
        <f t="shared" si="28"/>
        <v>0</v>
      </c>
      <c r="S87" s="8">
        <f t="shared" si="34"/>
        <v>0</v>
      </c>
      <c r="T87" s="48">
        <f t="shared" si="35"/>
        <v>0</v>
      </c>
      <c r="U87" s="8">
        <f t="shared" si="36"/>
        <v>0</v>
      </c>
      <c r="V87" s="11">
        <f t="shared" si="37"/>
        <v>0</v>
      </c>
      <c r="AA87" s="23">
        <f t="shared" si="38"/>
        <v>7.99</v>
      </c>
      <c r="AB87" s="51">
        <f t="shared" si="39"/>
        <v>3467.4</v>
      </c>
      <c r="AC87" s="26">
        <f t="shared" si="40"/>
        <v>67.26</v>
      </c>
      <c r="AD87" s="26">
        <f t="shared" si="41"/>
        <v>5016</v>
      </c>
      <c r="AE87" s="79">
        <f t="shared" si="44"/>
        <v>30</v>
      </c>
      <c r="AG87">
        <f t="shared" si="31"/>
        <v>0</v>
      </c>
    </row>
    <row r="88" spans="1:33" ht="12.75">
      <c r="A88" s="2">
        <f t="shared" si="42"/>
        <v>4</v>
      </c>
      <c r="C88" s="43">
        <v>39753</v>
      </c>
      <c r="D88" s="4">
        <f>IF(OR(skraning!D96-skraning!D95&gt;100,skraning!D96-skraning!D95&lt;0),0,skraning!D96-skraning!D95)</f>
        <v>0</v>
      </c>
      <c r="E88" s="8">
        <f>IF(OR(skraning!E96=0,skraning!E95=0),0,skraning!E96-skraning!E95)</f>
        <v>0</v>
      </c>
      <c r="F88" s="11">
        <f>IF(OR(skraning!F96=0,skraning!F95=0),0,skraning!F96-skraning!F95)</f>
        <v>0</v>
      </c>
      <c r="G88" s="19">
        <f t="shared" si="30"/>
        <v>0</v>
      </c>
      <c r="H88" s="20">
        <f t="shared" si="43"/>
        <v>0</v>
      </c>
      <c r="I88" s="85">
        <f t="shared" si="25"/>
        <v>0</v>
      </c>
      <c r="J88" s="77">
        <f t="shared" si="26"/>
        <v>0</v>
      </c>
      <c r="K88" s="8">
        <f t="shared" si="32"/>
        <v>0</v>
      </c>
      <c r="L88" s="11">
        <f t="shared" si="33"/>
        <v>0</v>
      </c>
      <c r="M88" s="8">
        <f t="shared" si="45"/>
        <v>0</v>
      </c>
      <c r="N88" s="11">
        <f t="shared" si="46"/>
        <v>0</v>
      </c>
      <c r="O88" s="46">
        <f>IF(G88&gt;0,SUM(G$6:G88)/SUM(AG$6:AG88),0)</f>
        <v>0</v>
      </c>
      <c r="P88" s="77">
        <f>IF(H88&gt;0,SUM(H$6:H88)/SUM(AG$6:AG88),0)</f>
        <v>0</v>
      </c>
      <c r="Q88" s="86">
        <f t="shared" si="27"/>
        <v>0</v>
      </c>
      <c r="R88" s="87">
        <f t="shared" si="28"/>
        <v>0</v>
      </c>
      <c r="S88" s="8">
        <f t="shared" si="34"/>
        <v>0</v>
      </c>
      <c r="T88" s="48">
        <f t="shared" si="35"/>
        <v>0</v>
      </c>
      <c r="U88" s="8">
        <f t="shared" si="36"/>
        <v>0</v>
      </c>
      <c r="V88" s="11">
        <f t="shared" si="37"/>
        <v>0</v>
      </c>
      <c r="AA88" s="23">
        <f t="shared" si="38"/>
        <v>7.99</v>
      </c>
      <c r="AB88" s="51">
        <f t="shared" si="39"/>
        <v>3467.4</v>
      </c>
      <c r="AC88" s="26">
        <f t="shared" si="40"/>
        <v>67.26</v>
      </c>
      <c r="AD88" s="26">
        <f t="shared" si="41"/>
        <v>5016</v>
      </c>
      <c r="AE88" s="79">
        <f t="shared" si="44"/>
        <v>31</v>
      </c>
      <c r="AG88">
        <f t="shared" si="31"/>
        <v>0</v>
      </c>
    </row>
    <row r="89" spans="1:33" s="3" customFormat="1" ht="12.75">
      <c r="A89" s="4">
        <f t="shared" si="42"/>
        <v>4</v>
      </c>
      <c r="B89" s="28"/>
      <c r="C89" s="47">
        <v>39783</v>
      </c>
      <c r="D89" s="4">
        <f>IF(OR(skraning!D97-skraning!D96&gt;100,skraning!D97-skraning!D96&lt;0),0,skraning!D97-skraning!D96)</f>
        <v>0</v>
      </c>
      <c r="E89" s="32">
        <f>IF(OR(skraning!E97=0,skraning!E96=0),0,skraning!E97-skraning!E96)</f>
        <v>0</v>
      </c>
      <c r="F89" s="33">
        <f>IF(OR(skraning!F97=0,skraning!F96=0),0,skraning!F97-skraning!F96)</f>
        <v>0</v>
      </c>
      <c r="G89" s="17">
        <f t="shared" si="30"/>
        <v>0</v>
      </c>
      <c r="H89" s="20">
        <f t="shared" si="43"/>
        <v>0</v>
      </c>
      <c r="I89" s="85">
        <f t="shared" si="25"/>
        <v>0</v>
      </c>
      <c r="J89" s="77">
        <f t="shared" si="26"/>
        <v>0</v>
      </c>
      <c r="K89" s="32">
        <f t="shared" si="32"/>
        <v>0</v>
      </c>
      <c r="L89" s="33">
        <f t="shared" si="33"/>
        <v>0</v>
      </c>
      <c r="M89" s="8">
        <f t="shared" si="45"/>
        <v>0</v>
      </c>
      <c r="N89" s="11">
        <f t="shared" si="46"/>
        <v>0</v>
      </c>
      <c r="O89" s="46">
        <f>IF(G89&gt;0,SUM(G$6:G89)/SUM(AG$6:AG89),0)</f>
        <v>0</v>
      </c>
      <c r="P89" s="77">
        <f>IF(H89&gt;0,SUM(H$6:H89)/SUM(AG$6:AG89),0)</f>
        <v>0</v>
      </c>
      <c r="Q89" s="86">
        <f t="shared" si="27"/>
        <v>0</v>
      </c>
      <c r="R89" s="87">
        <f t="shared" si="28"/>
        <v>0</v>
      </c>
      <c r="S89" s="8">
        <f t="shared" si="34"/>
        <v>0</v>
      </c>
      <c r="T89" s="48">
        <f t="shared" si="35"/>
        <v>0</v>
      </c>
      <c r="U89" s="8">
        <f t="shared" si="36"/>
        <v>0</v>
      </c>
      <c r="V89" s="11">
        <f t="shared" si="37"/>
        <v>0</v>
      </c>
      <c r="W89" s="38"/>
      <c r="X89" s="38"/>
      <c r="Y89" s="38"/>
      <c r="Z89" s="38"/>
      <c r="AA89" s="22">
        <f t="shared" si="38"/>
        <v>7.99</v>
      </c>
      <c r="AB89" s="50">
        <f t="shared" si="39"/>
        <v>3467.4</v>
      </c>
      <c r="AC89" s="25">
        <f t="shared" si="40"/>
        <v>67.26</v>
      </c>
      <c r="AD89" s="25">
        <f t="shared" si="41"/>
        <v>5016</v>
      </c>
      <c r="AE89" s="79">
        <f t="shared" si="44"/>
        <v>30</v>
      </c>
      <c r="AG89">
        <f t="shared" si="31"/>
        <v>0</v>
      </c>
    </row>
    <row r="90" spans="1:33" ht="12.75">
      <c r="A90" s="2">
        <f t="shared" si="42"/>
        <v>4</v>
      </c>
      <c r="B90" s="29">
        <v>2009</v>
      </c>
      <c r="C90" s="43">
        <v>39814</v>
      </c>
      <c r="D90" s="4">
        <f>IF(OR(skraning!D98-skraning!D97&gt;100,skraning!D98-skraning!D97&lt;0),0,skraning!D98-skraning!D97)</f>
        <v>0</v>
      </c>
      <c r="E90" s="8">
        <f>IF(OR(skraning!E98=0,skraning!E97=0),0,skraning!E98-skraning!E97)</f>
        <v>0</v>
      </c>
      <c r="F90" s="11">
        <f>IF(OR(skraning!F98=0,skraning!F97=0),0,skraning!F98-skraning!F97)</f>
        <v>0</v>
      </c>
      <c r="G90" s="19">
        <f t="shared" si="30"/>
        <v>0</v>
      </c>
      <c r="H90" s="20">
        <f t="shared" si="43"/>
        <v>0</v>
      </c>
      <c r="I90" s="85">
        <f t="shared" si="25"/>
        <v>0</v>
      </c>
      <c r="J90" s="77">
        <f t="shared" si="26"/>
        <v>0</v>
      </c>
      <c r="K90" s="8">
        <f t="shared" si="32"/>
        <v>0</v>
      </c>
      <c r="L90" s="11">
        <f t="shared" si="33"/>
        <v>0</v>
      </c>
      <c r="M90" s="8">
        <f t="shared" si="45"/>
        <v>0</v>
      </c>
      <c r="N90" s="11">
        <f t="shared" si="46"/>
        <v>0</v>
      </c>
      <c r="O90" s="46">
        <f>IF(G90&gt;0,SUM(G$6:G90)/SUM(AG$6:AG90),0)</f>
        <v>0</v>
      </c>
      <c r="P90" s="77">
        <f>IF(H90&gt;0,SUM(H$6:H90)/SUM(AG$6:AG90),0)</f>
        <v>0</v>
      </c>
      <c r="Q90" s="86">
        <f t="shared" si="27"/>
        <v>0</v>
      </c>
      <c r="R90" s="87">
        <f t="shared" si="28"/>
        <v>0</v>
      </c>
      <c r="S90" s="8">
        <f t="shared" si="34"/>
        <v>0</v>
      </c>
      <c r="T90" s="48">
        <f t="shared" si="35"/>
        <v>0</v>
      </c>
      <c r="U90" s="8">
        <f t="shared" si="36"/>
        <v>0</v>
      </c>
      <c r="V90" s="11">
        <f t="shared" si="37"/>
        <v>0</v>
      </c>
      <c r="AA90" s="23">
        <f t="shared" si="38"/>
        <v>7.99</v>
      </c>
      <c r="AB90" s="51">
        <f t="shared" si="39"/>
        <v>3467.4</v>
      </c>
      <c r="AC90" s="26">
        <f t="shared" si="40"/>
        <v>67.26</v>
      </c>
      <c r="AD90" s="26">
        <f t="shared" si="41"/>
        <v>5016</v>
      </c>
      <c r="AE90" s="79">
        <f t="shared" si="44"/>
        <v>31</v>
      </c>
      <c r="AG90">
        <f t="shared" si="31"/>
        <v>0</v>
      </c>
    </row>
    <row r="91" spans="1:33" ht="12.75">
      <c r="A91" s="2">
        <f t="shared" si="42"/>
        <v>4</v>
      </c>
      <c r="C91" s="43">
        <v>39845</v>
      </c>
      <c r="D91" s="4">
        <f>IF(OR(skraning!D99-skraning!D98&gt;100,skraning!D99-skraning!D98&lt;0),0,skraning!D99-skraning!D98)</f>
        <v>0</v>
      </c>
      <c r="E91" s="8">
        <f>IF(OR(skraning!E99=0,skraning!E98=0),0,skraning!E99-skraning!E98)</f>
        <v>0</v>
      </c>
      <c r="F91" s="11">
        <f>IF(OR(skraning!F99=0,skraning!F98=0),0,skraning!F99-skraning!F98)</f>
        <v>0</v>
      </c>
      <c r="G91" s="19">
        <f t="shared" si="30"/>
        <v>0</v>
      </c>
      <c r="H91" s="20">
        <f t="shared" si="43"/>
        <v>0</v>
      </c>
      <c r="I91" s="85">
        <f t="shared" si="25"/>
        <v>0</v>
      </c>
      <c r="J91" s="77">
        <f t="shared" si="26"/>
        <v>0</v>
      </c>
      <c r="K91" s="8">
        <f t="shared" si="32"/>
        <v>0</v>
      </c>
      <c r="L91" s="11">
        <f t="shared" si="33"/>
        <v>0</v>
      </c>
      <c r="M91" s="8">
        <f t="shared" si="45"/>
        <v>0</v>
      </c>
      <c r="N91" s="11">
        <f t="shared" si="46"/>
        <v>0</v>
      </c>
      <c r="O91" s="46">
        <f>IF(G91&gt;0,SUM(G$6:G91)/SUM(AG$6:AG91),0)</f>
        <v>0</v>
      </c>
      <c r="P91" s="77">
        <f>IF(H91&gt;0,SUM(H$6:H91)/SUM(AG$6:AG91),0)</f>
        <v>0</v>
      </c>
      <c r="Q91" s="86">
        <f t="shared" si="27"/>
        <v>0</v>
      </c>
      <c r="R91" s="87">
        <f t="shared" si="28"/>
        <v>0</v>
      </c>
      <c r="S91" s="8">
        <f t="shared" si="34"/>
        <v>0</v>
      </c>
      <c r="T91" s="48">
        <f t="shared" si="35"/>
        <v>0</v>
      </c>
      <c r="U91" s="8">
        <f t="shared" si="36"/>
        <v>0</v>
      </c>
      <c r="V91" s="11">
        <f t="shared" si="37"/>
        <v>0</v>
      </c>
      <c r="AA91" s="23">
        <f t="shared" si="38"/>
        <v>7.99</v>
      </c>
      <c r="AB91" s="51">
        <f t="shared" si="39"/>
        <v>3467.4</v>
      </c>
      <c r="AC91" s="26">
        <f t="shared" si="40"/>
        <v>67.26</v>
      </c>
      <c r="AD91" s="26">
        <f t="shared" si="41"/>
        <v>5016</v>
      </c>
      <c r="AE91" s="79">
        <f t="shared" si="44"/>
        <v>31</v>
      </c>
      <c r="AG91">
        <f t="shared" si="31"/>
        <v>0</v>
      </c>
    </row>
    <row r="92" spans="1:33" ht="12.75">
      <c r="A92" s="2">
        <f t="shared" si="42"/>
        <v>4</v>
      </c>
      <c r="C92" s="43">
        <v>39873</v>
      </c>
      <c r="D92" s="4">
        <f>IF(OR(skraning!D100-skraning!D99&gt;100,skraning!D100-skraning!D99&lt;0),0,skraning!D100-skraning!D99)</f>
        <v>0</v>
      </c>
      <c r="E92" s="8">
        <f>IF(OR(skraning!E100=0,skraning!E99=0),0,skraning!E100-skraning!E99)</f>
        <v>0</v>
      </c>
      <c r="F92" s="11">
        <f>IF(OR(skraning!F100=0,skraning!F99=0),0,skraning!F100-skraning!F99)</f>
        <v>0</v>
      </c>
      <c r="G92" s="19">
        <f t="shared" si="30"/>
        <v>0</v>
      </c>
      <c r="H92" s="20">
        <f t="shared" si="43"/>
        <v>0</v>
      </c>
      <c r="I92" s="85">
        <f t="shared" si="25"/>
        <v>0</v>
      </c>
      <c r="J92" s="77">
        <f t="shared" si="26"/>
        <v>0</v>
      </c>
      <c r="K92" s="8">
        <f t="shared" si="32"/>
        <v>0</v>
      </c>
      <c r="L92" s="11">
        <f t="shared" si="33"/>
        <v>0</v>
      </c>
      <c r="M92" s="8">
        <f t="shared" si="45"/>
        <v>0</v>
      </c>
      <c r="N92" s="11">
        <f t="shared" si="46"/>
        <v>0</v>
      </c>
      <c r="O92" s="46">
        <f>IF(G92&gt;0,SUM(G$6:G92)/SUM(AG$6:AG92),0)</f>
        <v>0</v>
      </c>
      <c r="P92" s="77">
        <f>IF(H92&gt;0,SUM(H$6:H92)/SUM(AG$6:AG92),0)</f>
        <v>0</v>
      </c>
      <c r="Q92" s="86">
        <f t="shared" si="27"/>
        <v>0</v>
      </c>
      <c r="R92" s="87">
        <f t="shared" si="28"/>
        <v>0</v>
      </c>
      <c r="S92" s="8">
        <f t="shared" si="34"/>
        <v>0</v>
      </c>
      <c r="T92" s="48">
        <f t="shared" si="35"/>
        <v>0</v>
      </c>
      <c r="U92" s="8">
        <f t="shared" si="36"/>
        <v>0</v>
      </c>
      <c r="V92" s="11">
        <f t="shared" si="37"/>
        <v>0</v>
      </c>
      <c r="AA92" s="23">
        <f t="shared" si="38"/>
        <v>7.99</v>
      </c>
      <c r="AB92" s="51">
        <f t="shared" si="39"/>
        <v>3467.4</v>
      </c>
      <c r="AC92" s="26">
        <f t="shared" si="40"/>
        <v>67.26</v>
      </c>
      <c r="AD92" s="26">
        <f t="shared" si="41"/>
        <v>5016</v>
      </c>
      <c r="AE92" s="79">
        <f t="shared" si="44"/>
        <v>28</v>
      </c>
      <c r="AG92">
        <f t="shared" si="31"/>
        <v>0</v>
      </c>
    </row>
    <row r="93" spans="1:33" ht="12.75">
      <c r="A93" s="2">
        <f t="shared" si="42"/>
        <v>4</v>
      </c>
      <c r="C93" s="43">
        <v>39904</v>
      </c>
      <c r="D93" s="4">
        <f>IF(OR(skraning!D101-skraning!D100&gt;100,skraning!D101-skraning!D100&lt;0),0,skraning!D101-skraning!D100)</f>
        <v>0</v>
      </c>
      <c r="E93" s="8">
        <f>IF(OR(skraning!E101=0,skraning!E100=0),0,skraning!E101-skraning!E100)</f>
        <v>0</v>
      </c>
      <c r="F93" s="11">
        <f>IF(OR(skraning!F101=0,skraning!F100=0),0,skraning!F101-skraning!F100)</f>
        <v>0</v>
      </c>
      <c r="G93" s="19">
        <f t="shared" si="30"/>
        <v>0</v>
      </c>
      <c r="H93" s="20">
        <f t="shared" si="43"/>
        <v>0</v>
      </c>
      <c r="I93" s="85">
        <f t="shared" si="25"/>
        <v>0</v>
      </c>
      <c r="J93" s="77">
        <f t="shared" si="26"/>
        <v>0</v>
      </c>
      <c r="K93" s="8">
        <f t="shared" si="32"/>
        <v>0</v>
      </c>
      <c r="L93" s="11">
        <f t="shared" si="33"/>
        <v>0</v>
      </c>
      <c r="M93" s="8">
        <f t="shared" si="45"/>
        <v>0</v>
      </c>
      <c r="N93" s="11">
        <f t="shared" si="46"/>
        <v>0</v>
      </c>
      <c r="O93" s="46">
        <f>IF(G93&gt;0,SUM(G$6:G93)/SUM(AG$6:AG93),0)</f>
        <v>0</v>
      </c>
      <c r="P93" s="77">
        <f>IF(H93&gt;0,SUM(H$6:H93)/SUM(AG$6:AG93),0)</f>
        <v>0</v>
      </c>
      <c r="Q93" s="86">
        <f t="shared" si="27"/>
        <v>0</v>
      </c>
      <c r="R93" s="87">
        <f t="shared" si="28"/>
        <v>0</v>
      </c>
      <c r="S93" s="8">
        <f t="shared" si="34"/>
        <v>0</v>
      </c>
      <c r="T93" s="48">
        <f t="shared" si="35"/>
        <v>0</v>
      </c>
      <c r="U93" s="8">
        <f t="shared" si="36"/>
        <v>0</v>
      </c>
      <c r="V93" s="11">
        <f t="shared" si="37"/>
        <v>0</v>
      </c>
      <c r="AA93" s="23">
        <f t="shared" si="38"/>
        <v>7.99</v>
      </c>
      <c r="AB93" s="51">
        <f t="shared" si="39"/>
        <v>3467.4</v>
      </c>
      <c r="AC93" s="26">
        <f t="shared" si="40"/>
        <v>67.26</v>
      </c>
      <c r="AD93" s="26">
        <f t="shared" si="41"/>
        <v>5016</v>
      </c>
      <c r="AE93" s="79">
        <f t="shared" si="44"/>
        <v>31</v>
      </c>
      <c r="AG93">
        <f t="shared" si="31"/>
        <v>0</v>
      </c>
    </row>
    <row r="94" spans="1:33" ht="12.75">
      <c r="A94" s="2">
        <f t="shared" si="42"/>
        <v>4</v>
      </c>
      <c r="C94" s="43">
        <v>39934</v>
      </c>
      <c r="D94" s="4">
        <f>IF(OR(skraning!D102-skraning!D101&gt;100,skraning!D102-skraning!D101&lt;0),0,skraning!D102-skraning!D101)</f>
        <v>0</v>
      </c>
      <c r="E94" s="8">
        <f>IF(OR(skraning!E102=0,skraning!E101=0),0,skraning!E102-skraning!E101)</f>
        <v>0</v>
      </c>
      <c r="F94" s="11">
        <f>IF(OR(skraning!F102=0,skraning!F101=0),0,skraning!F102-skraning!F101)</f>
        <v>0</v>
      </c>
      <c r="G94" s="19">
        <f t="shared" si="30"/>
        <v>0</v>
      </c>
      <c r="H94" s="20">
        <f t="shared" si="43"/>
        <v>0</v>
      </c>
      <c r="I94" s="85">
        <f aca="true" t="shared" si="47" ref="I94:I113">IF(G94&gt;0,SUM(G83:G94)/SUM(AG83:AG94),0)</f>
        <v>0</v>
      </c>
      <c r="J94" s="77">
        <f aca="true" t="shared" si="48" ref="J94:J113">IF(H94&gt;0,SUM(H83:H94)/SUM(AG83:AG94),0)</f>
        <v>0</v>
      </c>
      <c r="K94" s="8">
        <f t="shared" si="32"/>
        <v>0</v>
      </c>
      <c r="L94" s="11">
        <f t="shared" si="33"/>
        <v>0</v>
      </c>
      <c r="M94" s="8">
        <f t="shared" si="45"/>
        <v>0</v>
      </c>
      <c r="N94" s="11">
        <f t="shared" si="46"/>
        <v>0</v>
      </c>
      <c r="O94" s="46">
        <f>IF(G94&gt;0,SUM(G$6:G94)/SUM(AG$6:AG94),0)</f>
        <v>0</v>
      </c>
      <c r="P94" s="77">
        <f>IF(H94&gt;0,SUM(H$6:H94)/SUM(AG$6:AG94),0)</f>
        <v>0</v>
      </c>
      <c r="Q94" s="86">
        <f aca="true" t="shared" si="49" ref="Q94:Q113">(O94)*AA95</f>
        <v>0</v>
      </c>
      <c r="R94" s="87">
        <f aca="true" t="shared" si="50" ref="R94:R113">(P94)*AC95</f>
        <v>0</v>
      </c>
      <c r="S94" s="8">
        <f t="shared" si="34"/>
        <v>0</v>
      </c>
      <c r="T94" s="48">
        <f t="shared" si="35"/>
        <v>0</v>
      </c>
      <c r="U94" s="8">
        <f t="shared" si="36"/>
        <v>0</v>
      </c>
      <c r="V94" s="11">
        <f t="shared" si="37"/>
        <v>0</v>
      </c>
      <c r="AA94" s="23">
        <f t="shared" si="38"/>
        <v>7.99</v>
      </c>
      <c r="AB94" s="51">
        <f t="shared" si="39"/>
        <v>3467.4</v>
      </c>
      <c r="AC94" s="26">
        <f t="shared" si="40"/>
        <v>67.26</v>
      </c>
      <c r="AD94" s="26">
        <f t="shared" si="41"/>
        <v>5016</v>
      </c>
      <c r="AE94" s="79">
        <f t="shared" si="44"/>
        <v>30</v>
      </c>
      <c r="AG94">
        <f t="shared" si="31"/>
        <v>0</v>
      </c>
    </row>
    <row r="95" spans="1:33" ht="12.75">
      <c r="A95" s="2">
        <f t="shared" si="42"/>
        <v>4</v>
      </c>
      <c r="C95" s="43">
        <v>39965</v>
      </c>
      <c r="D95" s="4">
        <f>IF(OR(skraning!D103-skraning!D102&gt;100,skraning!D103-skraning!D102&lt;0),0,skraning!D103-skraning!D102)</f>
        <v>0</v>
      </c>
      <c r="E95" s="8">
        <f>IF(OR(skraning!E103=0,skraning!E102=0),0,skraning!E103-skraning!E102)</f>
        <v>0</v>
      </c>
      <c r="F95" s="11">
        <f>IF(OR(skraning!F103=0,skraning!F102=0),0,skraning!F103-skraning!F102)</f>
        <v>0</v>
      </c>
      <c r="G95" s="19">
        <f t="shared" si="30"/>
        <v>0</v>
      </c>
      <c r="H95" s="20">
        <f t="shared" si="43"/>
        <v>0</v>
      </c>
      <c r="I95" s="85">
        <f t="shared" si="47"/>
        <v>0</v>
      </c>
      <c r="J95" s="77">
        <f t="shared" si="48"/>
        <v>0</v>
      </c>
      <c r="K95" s="8">
        <f t="shared" si="32"/>
        <v>0</v>
      </c>
      <c r="L95" s="11">
        <f t="shared" si="33"/>
        <v>0</v>
      </c>
      <c r="M95" s="8">
        <f t="shared" si="45"/>
        <v>0</v>
      </c>
      <c r="N95" s="11">
        <f t="shared" si="46"/>
        <v>0</v>
      </c>
      <c r="O95" s="46">
        <f>IF(G95&gt;0,SUM(G$6:G95)/SUM(AG$6:AG95),0)</f>
        <v>0</v>
      </c>
      <c r="P95" s="77">
        <f>IF(H95&gt;0,SUM(H$6:H95)/SUM(AG$6:AG95),0)</f>
        <v>0</v>
      </c>
      <c r="Q95" s="86">
        <f t="shared" si="49"/>
        <v>0</v>
      </c>
      <c r="R95" s="87">
        <f t="shared" si="50"/>
        <v>0</v>
      </c>
      <c r="S95" s="8">
        <f t="shared" si="34"/>
        <v>0</v>
      </c>
      <c r="T95" s="48">
        <f t="shared" si="35"/>
        <v>0</v>
      </c>
      <c r="U95" s="8">
        <f t="shared" si="36"/>
        <v>0</v>
      </c>
      <c r="V95" s="11">
        <f t="shared" si="37"/>
        <v>0</v>
      </c>
      <c r="AA95" s="23">
        <f t="shared" si="38"/>
        <v>7.99</v>
      </c>
      <c r="AB95" s="51">
        <f t="shared" si="39"/>
        <v>3467.4</v>
      </c>
      <c r="AC95" s="26">
        <f t="shared" si="40"/>
        <v>67.26</v>
      </c>
      <c r="AD95" s="26">
        <f t="shared" si="41"/>
        <v>5016</v>
      </c>
      <c r="AE95" s="79">
        <f t="shared" si="44"/>
        <v>31</v>
      </c>
      <c r="AG95">
        <f t="shared" si="31"/>
        <v>0</v>
      </c>
    </row>
    <row r="96" spans="1:33" ht="12.75">
      <c r="A96" s="2">
        <f t="shared" si="42"/>
        <v>4</v>
      </c>
      <c r="C96" s="43">
        <v>39995</v>
      </c>
      <c r="D96" s="4">
        <f>IF(OR(skraning!D104-skraning!D103&gt;100,skraning!D104-skraning!D103&lt;0),0,skraning!D104-skraning!D103)</f>
        <v>0</v>
      </c>
      <c r="E96" s="8">
        <f>IF(OR(skraning!E104=0,skraning!E103=0),0,skraning!E104-skraning!E103)</f>
        <v>0</v>
      </c>
      <c r="F96" s="11">
        <f>IF(OR(skraning!F104=0,skraning!F103=0),0,skraning!F104-skraning!F103)</f>
        <v>0</v>
      </c>
      <c r="G96" s="19">
        <f t="shared" si="30"/>
        <v>0</v>
      </c>
      <c r="H96" s="20">
        <f t="shared" si="43"/>
        <v>0</v>
      </c>
      <c r="I96" s="85">
        <f t="shared" si="47"/>
        <v>0</v>
      </c>
      <c r="J96" s="77">
        <f t="shared" si="48"/>
        <v>0</v>
      </c>
      <c r="K96" s="8">
        <f t="shared" si="32"/>
        <v>0</v>
      </c>
      <c r="L96" s="11">
        <f t="shared" si="33"/>
        <v>0</v>
      </c>
      <c r="M96" s="8">
        <f t="shared" si="45"/>
        <v>0</v>
      </c>
      <c r="N96" s="11">
        <f t="shared" si="46"/>
        <v>0</v>
      </c>
      <c r="O96" s="46">
        <f>IF(G96&gt;0,SUM(G$6:G96)/SUM(AG$6:AG96),0)</f>
        <v>0</v>
      </c>
      <c r="P96" s="77">
        <f>IF(H96&gt;0,SUM(H$6:H96)/SUM(AG$6:AG96),0)</f>
        <v>0</v>
      </c>
      <c r="Q96" s="86">
        <f t="shared" si="49"/>
        <v>0</v>
      </c>
      <c r="R96" s="87">
        <f t="shared" si="50"/>
        <v>0</v>
      </c>
      <c r="S96" s="8">
        <f t="shared" si="34"/>
        <v>0</v>
      </c>
      <c r="T96" s="48">
        <f t="shared" si="35"/>
        <v>0</v>
      </c>
      <c r="U96" s="8">
        <f t="shared" si="36"/>
        <v>0</v>
      </c>
      <c r="V96" s="11">
        <f t="shared" si="37"/>
        <v>0</v>
      </c>
      <c r="AA96" s="23">
        <f t="shared" si="38"/>
        <v>7.99</v>
      </c>
      <c r="AB96" s="51">
        <f t="shared" si="39"/>
        <v>3467.4</v>
      </c>
      <c r="AC96" s="26">
        <f t="shared" si="40"/>
        <v>67.26</v>
      </c>
      <c r="AD96" s="26">
        <f t="shared" si="41"/>
        <v>5016</v>
      </c>
      <c r="AE96" s="79">
        <f t="shared" si="44"/>
        <v>30</v>
      </c>
      <c r="AG96">
        <f t="shared" si="31"/>
        <v>0</v>
      </c>
    </row>
    <row r="97" spans="1:33" ht="12.75">
      <c r="A97" s="2">
        <f t="shared" si="42"/>
        <v>4</v>
      </c>
      <c r="C97" s="43">
        <v>40026</v>
      </c>
      <c r="D97" s="4">
        <f>IF(OR(skraning!D105-skraning!D104&gt;100,skraning!D105-skraning!D104&lt;0),0,skraning!D105-skraning!D104)</f>
        <v>0</v>
      </c>
      <c r="E97" s="8">
        <f>IF(OR(skraning!E105=0,skraning!E104=0),0,skraning!E105-skraning!E104)</f>
        <v>0</v>
      </c>
      <c r="F97" s="11">
        <f>IF(OR(skraning!F105=0,skraning!F104=0),0,skraning!F105-skraning!F104)</f>
        <v>0</v>
      </c>
      <c r="G97" s="19">
        <f t="shared" si="30"/>
        <v>0</v>
      </c>
      <c r="H97" s="20">
        <f t="shared" si="43"/>
        <v>0</v>
      </c>
      <c r="I97" s="85">
        <f t="shared" si="47"/>
        <v>0</v>
      </c>
      <c r="J97" s="77">
        <f t="shared" si="48"/>
        <v>0</v>
      </c>
      <c r="K97" s="8">
        <f t="shared" si="32"/>
        <v>0</v>
      </c>
      <c r="L97" s="11">
        <f t="shared" si="33"/>
        <v>0</v>
      </c>
      <c r="M97" s="8">
        <f t="shared" si="45"/>
        <v>0</v>
      </c>
      <c r="N97" s="11">
        <f t="shared" si="46"/>
        <v>0</v>
      </c>
      <c r="O97" s="46">
        <f>IF(G97&gt;0,SUM(G$6:G97)/SUM(AG$6:AG97),0)</f>
        <v>0</v>
      </c>
      <c r="P97" s="77">
        <f>IF(H97&gt;0,SUM(H$6:H97)/SUM(AG$6:AG97),0)</f>
        <v>0</v>
      </c>
      <c r="Q97" s="86">
        <f t="shared" si="49"/>
        <v>0</v>
      </c>
      <c r="R97" s="87">
        <f t="shared" si="50"/>
        <v>0</v>
      </c>
      <c r="S97" s="8">
        <f t="shared" si="34"/>
        <v>0</v>
      </c>
      <c r="T97" s="48">
        <f t="shared" si="35"/>
        <v>0</v>
      </c>
      <c r="U97" s="8">
        <f t="shared" si="36"/>
        <v>0</v>
      </c>
      <c r="V97" s="11">
        <f t="shared" si="37"/>
        <v>0</v>
      </c>
      <c r="AA97" s="23">
        <f t="shared" si="38"/>
        <v>7.99</v>
      </c>
      <c r="AB97" s="51">
        <f t="shared" si="39"/>
        <v>3467.4</v>
      </c>
      <c r="AC97" s="26">
        <f t="shared" si="40"/>
        <v>67.26</v>
      </c>
      <c r="AD97" s="26">
        <f t="shared" si="41"/>
        <v>5016</v>
      </c>
      <c r="AE97" s="79">
        <f t="shared" si="44"/>
        <v>31</v>
      </c>
      <c r="AG97">
        <f t="shared" si="31"/>
        <v>0</v>
      </c>
    </row>
    <row r="98" spans="1:33" ht="12.75">
      <c r="A98" s="2">
        <f t="shared" si="42"/>
        <v>4</v>
      </c>
      <c r="C98" s="43">
        <v>40057</v>
      </c>
      <c r="D98" s="4">
        <f>IF(OR(skraning!D106-skraning!D105&gt;100,skraning!D106-skraning!D105&lt;0),0,skraning!D106-skraning!D105)</f>
        <v>0</v>
      </c>
      <c r="E98" s="8">
        <f>IF(OR(skraning!E106=0,skraning!E105=0),0,skraning!E106-skraning!E105)</f>
        <v>0</v>
      </c>
      <c r="F98" s="11">
        <f>IF(OR(skraning!F106=0,skraning!F105=0),0,skraning!F106-skraning!F105)</f>
        <v>0</v>
      </c>
      <c r="G98" s="19">
        <f t="shared" si="30"/>
        <v>0</v>
      </c>
      <c r="H98" s="20">
        <f t="shared" si="43"/>
        <v>0</v>
      </c>
      <c r="I98" s="85">
        <f t="shared" si="47"/>
        <v>0</v>
      </c>
      <c r="J98" s="77">
        <f t="shared" si="48"/>
        <v>0</v>
      </c>
      <c r="K98" s="8">
        <f t="shared" si="32"/>
        <v>0</v>
      </c>
      <c r="L98" s="11">
        <f t="shared" si="33"/>
        <v>0</v>
      </c>
      <c r="M98" s="8">
        <f t="shared" si="45"/>
        <v>0</v>
      </c>
      <c r="N98" s="11">
        <f t="shared" si="46"/>
        <v>0</v>
      </c>
      <c r="O98" s="46">
        <f>IF(G98&gt;0,SUM(G$6:G98)/SUM(AG$6:AG98),0)</f>
        <v>0</v>
      </c>
      <c r="P98" s="77">
        <f>IF(H98&gt;0,SUM(H$6:H98)/SUM(AG$6:AG98),0)</f>
        <v>0</v>
      </c>
      <c r="Q98" s="86">
        <f t="shared" si="49"/>
        <v>0</v>
      </c>
      <c r="R98" s="87">
        <f t="shared" si="50"/>
        <v>0</v>
      </c>
      <c r="S98" s="8">
        <f t="shared" si="34"/>
        <v>0</v>
      </c>
      <c r="T98" s="48">
        <f t="shared" si="35"/>
        <v>0</v>
      </c>
      <c r="U98" s="8">
        <f t="shared" si="36"/>
        <v>0</v>
      </c>
      <c r="V98" s="11">
        <f t="shared" si="37"/>
        <v>0</v>
      </c>
      <c r="AA98" s="23">
        <f t="shared" si="38"/>
        <v>7.99</v>
      </c>
      <c r="AB98" s="51">
        <f t="shared" si="39"/>
        <v>3467.4</v>
      </c>
      <c r="AC98" s="26">
        <f t="shared" si="40"/>
        <v>67.26</v>
      </c>
      <c r="AD98" s="26">
        <f t="shared" si="41"/>
        <v>5016</v>
      </c>
      <c r="AE98" s="79">
        <f t="shared" si="44"/>
        <v>31</v>
      </c>
      <c r="AG98">
        <f t="shared" si="31"/>
        <v>0</v>
      </c>
    </row>
    <row r="99" spans="1:33" ht="12.75">
      <c r="A99" s="2">
        <f t="shared" si="42"/>
        <v>4</v>
      </c>
      <c r="C99" s="43">
        <v>40087</v>
      </c>
      <c r="D99" s="4">
        <f>IF(OR(skraning!D107-skraning!D106&gt;100,skraning!D107-skraning!D106&lt;0),0,skraning!D107-skraning!D106)</f>
        <v>0</v>
      </c>
      <c r="E99" s="8">
        <f>IF(OR(skraning!E107=0,skraning!E106=0),0,skraning!E107-skraning!E106)</f>
        <v>0</v>
      </c>
      <c r="F99" s="11">
        <f>IF(OR(skraning!F107=0,skraning!F106=0),0,skraning!F107-skraning!F106)</f>
        <v>0</v>
      </c>
      <c r="G99" s="19">
        <f t="shared" si="30"/>
        <v>0</v>
      </c>
      <c r="H99" s="20">
        <f t="shared" si="43"/>
        <v>0</v>
      </c>
      <c r="I99" s="85">
        <f t="shared" si="47"/>
        <v>0</v>
      </c>
      <c r="J99" s="77">
        <f t="shared" si="48"/>
        <v>0</v>
      </c>
      <c r="K99" s="8">
        <f t="shared" si="32"/>
        <v>0</v>
      </c>
      <c r="L99" s="11">
        <f t="shared" si="33"/>
        <v>0</v>
      </c>
      <c r="M99" s="8">
        <f t="shared" si="45"/>
        <v>0</v>
      </c>
      <c r="N99" s="11">
        <f t="shared" si="46"/>
        <v>0</v>
      </c>
      <c r="O99" s="46">
        <f>IF(G99&gt;0,SUM(G$6:G99)/SUM(AG$6:AG99),0)</f>
        <v>0</v>
      </c>
      <c r="P99" s="77">
        <f>IF(H99&gt;0,SUM(H$6:H99)/SUM(AG$6:AG99),0)</f>
        <v>0</v>
      </c>
      <c r="Q99" s="86">
        <f t="shared" si="49"/>
        <v>0</v>
      </c>
      <c r="R99" s="87">
        <f t="shared" si="50"/>
        <v>0</v>
      </c>
      <c r="S99" s="8">
        <f t="shared" si="34"/>
        <v>0</v>
      </c>
      <c r="T99" s="48">
        <f t="shared" si="35"/>
        <v>0</v>
      </c>
      <c r="U99" s="8">
        <f t="shared" si="36"/>
        <v>0</v>
      </c>
      <c r="V99" s="11">
        <f t="shared" si="37"/>
        <v>0</v>
      </c>
      <c r="AA99" s="23">
        <f t="shared" si="38"/>
        <v>7.99</v>
      </c>
      <c r="AB99" s="51">
        <f t="shared" si="39"/>
        <v>3467.4</v>
      </c>
      <c r="AC99" s="26">
        <f t="shared" si="40"/>
        <v>67.26</v>
      </c>
      <c r="AD99" s="26">
        <f t="shared" si="41"/>
        <v>5016</v>
      </c>
      <c r="AE99" s="79">
        <f t="shared" si="44"/>
        <v>30</v>
      </c>
      <c r="AG99">
        <f t="shared" si="31"/>
        <v>0</v>
      </c>
    </row>
    <row r="100" spans="1:33" ht="12.75">
      <c r="A100" s="2">
        <f t="shared" si="42"/>
        <v>4</v>
      </c>
      <c r="C100" s="43">
        <v>40118</v>
      </c>
      <c r="D100" s="4">
        <f>IF(OR(skraning!D108-skraning!D107&gt;100,skraning!D108-skraning!D107&lt;0),0,skraning!D108-skraning!D107)</f>
        <v>0</v>
      </c>
      <c r="E100" s="8">
        <f>IF(OR(skraning!E108=0,skraning!E107=0),0,skraning!E108-skraning!E107)</f>
        <v>0</v>
      </c>
      <c r="F100" s="11">
        <f>IF(OR(skraning!F108=0,skraning!F107=0),0,skraning!F108-skraning!F107)</f>
        <v>0</v>
      </c>
      <c r="G100" s="19">
        <f t="shared" si="30"/>
        <v>0</v>
      </c>
      <c r="H100" s="20">
        <f t="shared" si="43"/>
        <v>0</v>
      </c>
      <c r="I100" s="85">
        <f t="shared" si="47"/>
        <v>0</v>
      </c>
      <c r="J100" s="77">
        <f t="shared" si="48"/>
        <v>0</v>
      </c>
      <c r="K100" s="8">
        <f t="shared" si="32"/>
        <v>0</v>
      </c>
      <c r="L100" s="11">
        <f t="shared" si="33"/>
        <v>0</v>
      </c>
      <c r="M100" s="8">
        <f t="shared" si="45"/>
        <v>0</v>
      </c>
      <c r="N100" s="11">
        <f t="shared" si="46"/>
        <v>0</v>
      </c>
      <c r="O100" s="46">
        <f>IF(G100&gt;0,SUM(G$6:G100)/SUM(AG$6:AG100),0)</f>
        <v>0</v>
      </c>
      <c r="P100" s="77">
        <f>IF(H100&gt;0,SUM(H$6:H100)/SUM(AG$6:AG100),0)</f>
        <v>0</v>
      </c>
      <c r="Q100" s="86">
        <f t="shared" si="49"/>
        <v>0</v>
      </c>
      <c r="R100" s="87">
        <f t="shared" si="50"/>
        <v>0</v>
      </c>
      <c r="S100" s="8">
        <f t="shared" si="34"/>
        <v>0</v>
      </c>
      <c r="T100" s="48">
        <f t="shared" si="35"/>
        <v>0</v>
      </c>
      <c r="U100" s="8">
        <f t="shared" si="36"/>
        <v>0</v>
      </c>
      <c r="V100" s="11">
        <f t="shared" si="37"/>
        <v>0</v>
      </c>
      <c r="AA100" s="23">
        <f t="shared" si="38"/>
        <v>7.99</v>
      </c>
      <c r="AB100" s="51">
        <f t="shared" si="39"/>
        <v>3467.4</v>
      </c>
      <c r="AC100" s="26">
        <f t="shared" si="40"/>
        <v>67.26</v>
      </c>
      <c r="AD100" s="26">
        <f t="shared" si="41"/>
        <v>5016</v>
      </c>
      <c r="AE100" s="79">
        <f t="shared" si="44"/>
        <v>31</v>
      </c>
      <c r="AG100">
        <f t="shared" si="31"/>
        <v>0</v>
      </c>
    </row>
    <row r="101" spans="1:33" s="3" customFormat="1" ht="12.75">
      <c r="A101" s="4">
        <f t="shared" si="42"/>
        <v>4</v>
      </c>
      <c r="B101" s="28"/>
      <c r="C101" s="47">
        <v>40148</v>
      </c>
      <c r="D101" s="4">
        <f>IF(OR(skraning!D109-skraning!D108&gt;100,skraning!D109-skraning!D108&lt;0),0,skraning!D109-skraning!D108)</f>
        <v>0</v>
      </c>
      <c r="E101" s="32">
        <f>IF(OR(skraning!E109=0,skraning!E108=0),0,skraning!E109-skraning!E108)</f>
        <v>0</v>
      </c>
      <c r="F101" s="33">
        <f>IF(OR(skraning!F109=0,skraning!F108=0),0,skraning!F109-skraning!F108)</f>
        <v>0</v>
      </c>
      <c r="G101" s="17">
        <f t="shared" si="30"/>
        <v>0</v>
      </c>
      <c r="H101" s="20">
        <f t="shared" si="43"/>
        <v>0</v>
      </c>
      <c r="I101" s="85">
        <f t="shared" si="47"/>
        <v>0</v>
      </c>
      <c r="J101" s="77">
        <f t="shared" si="48"/>
        <v>0</v>
      </c>
      <c r="K101" s="32">
        <f t="shared" si="32"/>
        <v>0</v>
      </c>
      <c r="L101" s="33">
        <f t="shared" si="33"/>
        <v>0</v>
      </c>
      <c r="M101" s="8">
        <f t="shared" si="45"/>
        <v>0</v>
      </c>
      <c r="N101" s="11">
        <f t="shared" si="46"/>
        <v>0</v>
      </c>
      <c r="O101" s="46">
        <f>IF(G101&gt;0,SUM(G$6:G101)/SUM(AG$6:AG101),0)</f>
        <v>0</v>
      </c>
      <c r="P101" s="77">
        <f>IF(H101&gt;0,SUM(H$6:H101)/SUM(AG$6:AG101),0)</f>
        <v>0</v>
      </c>
      <c r="Q101" s="86">
        <f t="shared" si="49"/>
        <v>0</v>
      </c>
      <c r="R101" s="87">
        <f t="shared" si="50"/>
        <v>0</v>
      </c>
      <c r="S101" s="8">
        <f t="shared" si="34"/>
        <v>0</v>
      </c>
      <c r="T101" s="48">
        <f t="shared" si="35"/>
        <v>0</v>
      </c>
      <c r="U101" s="8">
        <f t="shared" si="36"/>
        <v>0</v>
      </c>
      <c r="V101" s="11">
        <f t="shared" si="37"/>
        <v>0</v>
      </c>
      <c r="W101" s="38"/>
      <c r="X101" s="38"/>
      <c r="Y101" s="38"/>
      <c r="Z101" s="38"/>
      <c r="AA101" s="22">
        <f t="shared" si="38"/>
        <v>7.99</v>
      </c>
      <c r="AB101" s="50">
        <f t="shared" si="39"/>
        <v>3467.4</v>
      </c>
      <c r="AC101" s="25">
        <f t="shared" si="40"/>
        <v>67.26</v>
      </c>
      <c r="AD101" s="25">
        <f t="shared" si="41"/>
        <v>5016</v>
      </c>
      <c r="AE101" s="79">
        <f t="shared" si="44"/>
        <v>30</v>
      </c>
      <c r="AG101">
        <f t="shared" si="31"/>
        <v>0</v>
      </c>
    </row>
    <row r="102" spans="1:33" ht="12.75">
      <c r="A102" s="2">
        <f t="shared" si="42"/>
        <v>4</v>
      </c>
      <c r="B102" s="29">
        <v>2010</v>
      </c>
      <c r="C102" s="43">
        <v>40179</v>
      </c>
      <c r="D102" s="4">
        <f>IF(OR(skraning!D110-skraning!D109&gt;100,skraning!D110-skraning!D109&lt;0),0,skraning!D110-skraning!D109)</f>
        <v>0</v>
      </c>
      <c r="E102" s="8">
        <f>IF(OR(skraning!E110=0,skraning!E109=0),0,skraning!E110-skraning!E109)</f>
        <v>0</v>
      </c>
      <c r="F102" s="11">
        <f>IF(OR(skraning!F110=0,skraning!F109=0),0,skraning!F110-skraning!F109)</f>
        <v>0</v>
      </c>
      <c r="G102" s="19">
        <f aca="true" t="shared" si="51" ref="G102:G113">IF(OR(E102=0,$D102=0),0,E102/D102)</f>
        <v>0</v>
      </c>
      <c r="H102" s="20">
        <f t="shared" si="43"/>
        <v>0</v>
      </c>
      <c r="I102" s="85">
        <f t="shared" si="47"/>
        <v>0</v>
      </c>
      <c r="J102" s="77">
        <f t="shared" si="48"/>
        <v>0</v>
      </c>
      <c r="K102" s="8">
        <f t="shared" si="32"/>
        <v>0</v>
      </c>
      <c r="L102" s="11">
        <f t="shared" si="33"/>
        <v>0</v>
      </c>
      <c r="M102" s="8">
        <f t="shared" si="45"/>
        <v>0</v>
      </c>
      <c r="N102" s="11">
        <f t="shared" si="46"/>
        <v>0</v>
      </c>
      <c r="O102" s="46">
        <f>IF(G102&gt;0,SUM(G$6:G102)/SUM(AG$6:AG102),0)</f>
        <v>0</v>
      </c>
      <c r="P102" s="77">
        <f>IF(H102&gt;0,SUM(H$6:H102)/SUM(AG$6:AG102),0)</f>
        <v>0</v>
      </c>
      <c r="Q102" s="86">
        <f t="shared" si="49"/>
        <v>0</v>
      </c>
      <c r="R102" s="87">
        <f t="shared" si="50"/>
        <v>0</v>
      </c>
      <c r="S102" s="8">
        <f t="shared" si="34"/>
        <v>0</v>
      </c>
      <c r="T102" s="48">
        <f t="shared" si="35"/>
        <v>0</v>
      </c>
      <c r="U102" s="8">
        <f t="shared" si="36"/>
        <v>0</v>
      </c>
      <c r="V102" s="11">
        <f t="shared" si="37"/>
        <v>0</v>
      </c>
      <c r="AA102" s="23">
        <f t="shared" si="38"/>
        <v>7.99</v>
      </c>
      <c r="AB102" s="51">
        <f t="shared" si="39"/>
        <v>3467.4</v>
      </c>
      <c r="AC102" s="26">
        <f t="shared" si="40"/>
        <v>67.26</v>
      </c>
      <c r="AD102" s="26">
        <f t="shared" si="41"/>
        <v>5016</v>
      </c>
      <c r="AE102" s="79">
        <f t="shared" si="44"/>
        <v>31</v>
      </c>
      <c r="AG102">
        <f t="shared" si="31"/>
        <v>0</v>
      </c>
    </row>
    <row r="103" spans="1:33" ht="12.75">
      <c r="A103" s="2">
        <f t="shared" si="42"/>
        <v>4</v>
      </c>
      <c r="C103" s="43">
        <v>40210</v>
      </c>
      <c r="D103" s="4">
        <f>IF(OR(skraning!D111-skraning!D110&gt;100,skraning!D111-skraning!D110&lt;0),0,skraning!D111-skraning!D110)</f>
        <v>0</v>
      </c>
      <c r="E103" s="8">
        <f>IF(OR(skraning!E111=0,skraning!E110=0),0,skraning!E111-skraning!E110)</f>
        <v>0</v>
      </c>
      <c r="F103" s="11">
        <f>IF(OR(skraning!F111=0,skraning!F110=0),0,skraning!F111-skraning!F110)</f>
        <v>0</v>
      </c>
      <c r="G103" s="19">
        <f t="shared" si="51"/>
        <v>0</v>
      </c>
      <c r="H103" s="20">
        <f t="shared" si="43"/>
        <v>0</v>
      </c>
      <c r="I103" s="85">
        <f t="shared" si="47"/>
        <v>0</v>
      </c>
      <c r="J103" s="77">
        <f t="shared" si="48"/>
        <v>0</v>
      </c>
      <c r="K103" s="8">
        <f t="shared" si="32"/>
        <v>0</v>
      </c>
      <c r="L103" s="11">
        <f t="shared" si="33"/>
        <v>0</v>
      </c>
      <c r="M103" s="8">
        <f t="shared" si="45"/>
        <v>0</v>
      </c>
      <c r="N103" s="11">
        <f t="shared" si="46"/>
        <v>0</v>
      </c>
      <c r="O103" s="46">
        <f>IF(G103&gt;0,SUM(G$6:G103)/SUM(AG$6:AG103),0)</f>
        <v>0</v>
      </c>
      <c r="P103" s="77">
        <f>IF(H103&gt;0,SUM(H$6:H103)/SUM(AG$6:AG103),0)</f>
        <v>0</v>
      </c>
      <c r="Q103" s="86">
        <f t="shared" si="49"/>
        <v>0</v>
      </c>
      <c r="R103" s="87">
        <f t="shared" si="50"/>
        <v>0</v>
      </c>
      <c r="S103" s="8">
        <f t="shared" si="34"/>
        <v>0</v>
      </c>
      <c r="T103" s="48">
        <f t="shared" si="35"/>
        <v>0</v>
      </c>
      <c r="U103" s="8">
        <f t="shared" si="36"/>
        <v>0</v>
      </c>
      <c r="V103" s="11">
        <f t="shared" si="37"/>
        <v>0</v>
      </c>
      <c r="AA103" s="23">
        <f t="shared" si="38"/>
        <v>7.99</v>
      </c>
      <c r="AB103" s="51">
        <f t="shared" si="39"/>
        <v>3467.4</v>
      </c>
      <c r="AC103" s="26">
        <f t="shared" si="40"/>
        <v>67.26</v>
      </c>
      <c r="AD103" s="26">
        <f t="shared" si="41"/>
        <v>5016</v>
      </c>
      <c r="AE103" s="79">
        <f t="shared" si="44"/>
        <v>31</v>
      </c>
      <c r="AG103">
        <f t="shared" si="31"/>
        <v>0</v>
      </c>
    </row>
    <row r="104" spans="1:33" ht="12.75">
      <c r="A104" s="2">
        <f t="shared" si="42"/>
        <v>4</v>
      </c>
      <c r="C104" s="43">
        <v>40238</v>
      </c>
      <c r="D104" s="4">
        <f>IF(OR(skraning!D112-skraning!D111&gt;100,skraning!D112-skraning!D111&lt;0),0,skraning!D112-skraning!D111)</f>
        <v>0</v>
      </c>
      <c r="E104" s="8">
        <f>IF(OR(skraning!E112=0,skraning!E111=0),0,skraning!E112-skraning!E111)</f>
        <v>0</v>
      </c>
      <c r="F104" s="11">
        <f>IF(OR(skraning!F112=0,skraning!F111=0),0,skraning!F112-skraning!F111)</f>
        <v>0</v>
      </c>
      <c r="G104" s="19">
        <f t="shared" si="51"/>
        <v>0</v>
      </c>
      <c r="H104" s="20">
        <f t="shared" si="43"/>
        <v>0</v>
      </c>
      <c r="I104" s="85">
        <f t="shared" si="47"/>
        <v>0</v>
      </c>
      <c r="J104" s="77">
        <f t="shared" si="48"/>
        <v>0</v>
      </c>
      <c r="K104" s="8">
        <f t="shared" si="32"/>
        <v>0</v>
      </c>
      <c r="L104" s="11">
        <f t="shared" si="33"/>
        <v>0</v>
      </c>
      <c r="M104" s="8">
        <f t="shared" si="45"/>
        <v>0</v>
      </c>
      <c r="N104" s="11">
        <f t="shared" si="46"/>
        <v>0</v>
      </c>
      <c r="O104" s="46">
        <f>IF(G104&gt;0,SUM(G$6:G104)/SUM(AG$6:AG104),0)</f>
        <v>0</v>
      </c>
      <c r="P104" s="77">
        <f>IF(H104&gt;0,SUM(H$6:H104)/SUM(AG$6:AG104),0)</f>
        <v>0</v>
      </c>
      <c r="Q104" s="86">
        <f t="shared" si="49"/>
        <v>0</v>
      </c>
      <c r="R104" s="87">
        <f t="shared" si="50"/>
        <v>0</v>
      </c>
      <c r="S104" s="8">
        <f t="shared" si="34"/>
        <v>0</v>
      </c>
      <c r="T104" s="48">
        <f t="shared" si="35"/>
        <v>0</v>
      </c>
      <c r="U104" s="8">
        <f t="shared" si="36"/>
        <v>0</v>
      </c>
      <c r="V104" s="11">
        <f t="shared" si="37"/>
        <v>0</v>
      </c>
      <c r="AA104" s="23">
        <f t="shared" si="38"/>
        <v>7.99</v>
      </c>
      <c r="AB104" s="51">
        <f t="shared" si="39"/>
        <v>3467.4</v>
      </c>
      <c r="AC104" s="26">
        <f t="shared" si="40"/>
        <v>67.26</v>
      </c>
      <c r="AD104" s="26">
        <f t="shared" si="41"/>
        <v>5016</v>
      </c>
      <c r="AE104" s="79">
        <f t="shared" si="44"/>
        <v>28</v>
      </c>
      <c r="AG104">
        <f t="shared" si="31"/>
        <v>0</v>
      </c>
    </row>
    <row r="105" spans="1:33" ht="12.75">
      <c r="A105" s="2">
        <f t="shared" si="42"/>
        <v>4</v>
      </c>
      <c r="C105" s="43">
        <v>40269</v>
      </c>
      <c r="D105" s="4">
        <f>IF(OR(skraning!D113-skraning!D112&gt;100,skraning!D113-skraning!D112&lt;0),0,skraning!D113-skraning!D112)</f>
        <v>0</v>
      </c>
      <c r="E105" s="8">
        <f>IF(OR(skraning!E113=0,skraning!E112=0),0,skraning!E113-skraning!E112)</f>
        <v>0</v>
      </c>
      <c r="F105" s="11">
        <f>IF(OR(skraning!F113=0,skraning!F112=0),0,skraning!F113-skraning!F112)</f>
        <v>0</v>
      </c>
      <c r="G105" s="19">
        <f t="shared" si="51"/>
        <v>0</v>
      </c>
      <c r="H105" s="20">
        <f t="shared" si="43"/>
        <v>0</v>
      </c>
      <c r="I105" s="85">
        <f t="shared" si="47"/>
        <v>0</v>
      </c>
      <c r="J105" s="77">
        <f t="shared" si="48"/>
        <v>0</v>
      </c>
      <c r="K105" s="8">
        <f t="shared" si="32"/>
        <v>0</v>
      </c>
      <c r="L105" s="11">
        <f t="shared" si="33"/>
        <v>0</v>
      </c>
      <c r="M105" s="8">
        <f t="shared" si="45"/>
        <v>0</v>
      </c>
      <c r="N105" s="11">
        <f t="shared" si="46"/>
        <v>0</v>
      </c>
      <c r="O105" s="46">
        <f>IF(G105&gt;0,SUM(G$6:G105)/SUM(AG$6:AG105),0)</f>
        <v>0</v>
      </c>
      <c r="P105" s="77">
        <f>IF(H105&gt;0,SUM(H$6:H105)/SUM(AG$6:AG105),0)</f>
        <v>0</v>
      </c>
      <c r="Q105" s="86">
        <f t="shared" si="49"/>
        <v>0</v>
      </c>
      <c r="R105" s="87">
        <f t="shared" si="50"/>
        <v>0</v>
      </c>
      <c r="S105" s="8">
        <f t="shared" si="34"/>
        <v>0</v>
      </c>
      <c r="T105" s="48">
        <f t="shared" si="35"/>
        <v>0</v>
      </c>
      <c r="U105" s="8">
        <f t="shared" si="36"/>
        <v>0</v>
      </c>
      <c r="V105" s="11">
        <f t="shared" si="37"/>
        <v>0</v>
      </c>
      <c r="AA105" s="23">
        <f t="shared" si="38"/>
        <v>7.99</v>
      </c>
      <c r="AB105" s="51">
        <f t="shared" si="39"/>
        <v>3467.4</v>
      </c>
      <c r="AC105" s="26">
        <f t="shared" si="40"/>
        <v>67.26</v>
      </c>
      <c r="AD105" s="26">
        <f t="shared" si="41"/>
        <v>5016</v>
      </c>
      <c r="AE105" s="79">
        <f t="shared" si="44"/>
        <v>31</v>
      </c>
      <c r="AG105">
        <f t="shared" si="31"/>
        <v>0</v>
      </c>
    </row>
    <row r="106" spans="1:33" ht="12.75">
      <c r="A106" s="2">
        <f t="shared" si="42"/>
        <v>4</v>
      </c>
      <c r="C106" s="43">
        <v>40299</v>
      </c>
      <c r="D106" s="4">
        <f>IF(OR(skraning!D114-skraning!D113&gt;100,skraning!D114-skraning!D113&lt;0),0,skraning!D114-skraning!D113)</f>
        <v>0</v>
      </c>
      <c r="E106" s="8">
        <f>IF(OR(skraning!E114=0,skraning!E113=0),0,skraning!E114-skraning!E113)</f>
        <v>0</v>
      </c>
      <c r="F106" s="11">
        <f>IF(OR(skraning!F114=0,skraning!F113=0),0,skraning!F114-skraning!F113)</f>
        <v>0</v>
      </c>
      <c r="G106" s="19">
        <f t="shared" si="51"/>
        <v>0</v>
      </c>
      <c r="H106" s="20">
        <f t="shared" si="43"/>
        <v>0</v>
      </c>
      <c r="I106" s="85">
        <f t="shared" si="47"/>
        <v>0</v>
      </c>
      <c r="J106" s="77">
        <f t="shared" si="48"/>
        <v>0</v>
      </c>
      <c r="K106" s="8">
        <f t="shared" si="32"/>
        <v>0</v>
      </c>
      <c r="L106" s="11">
        <f t="shared" si="33"/>
        <v>0</v>
      </c>
      <c r="M106" s="8">
        <f t="shared" si="45"/>
        <v>0</v>
      </c>
      <c r="N106" s="11">
        <f t="shared" si="46"/>
        <v>0</v>
      </c>
      <c r="O106" s="46">
        <f>IF(G106&gt;0,SUM(G$6:G106)/SUM(AG$6:AG106),0)</f>
        <v>0</v>
      </c>
      <c r="P106" s="77">
        <f>IF(H106&gt;0,SUM(H$6:H106)/SUM(AG$6:AG106),0)</f>
        <v>0</v>
      </c>
      <c r="Q106" s="86">
        <f t="shared" si="49"/>
        <v>0</v>
      </c>
      <c r="R106" s="87">
        <f t="shared" si="50"/>
        <v>0</v>
      </c>
      <c r="S106" s="8">
        <f t="shared" si="34"/>
        <v>0</v>
      </c>
      <c r="T106" s="48">
        <f t="shared" si="35"/>
        <v>0</v>
      </c>
      <c r="U106" s="8">
        <f t="shared" si="36"/>
        <v>0</v>
      </c>
      <c r="V106" s="11">
        <f t="shared" si="37"/>
        <v>0</v>
      </c>
      <c r="AA106" s="23">
        <f t="shared" si="38"/>
        <v>7.99</v>
      </c>
      <c r="AB106" s="51">
        <f t="shared" si="39"/>
        <v>3467.4</v>
      </c>
      <c r="AC106" s="26">
        <f t="shared" si="40"/>
        <v>67.26</v>
      </c>
      <c r="AD106" s="26">
        <f t="shared" si="41"/>
        <v>5016</v>
      </c>
      <c r="AE106" s="79">
        <f t="shared" si="44"/>
        <v>30</v>
      </c>
      <c r="AG106">
        <f t="shared" si="31"/>
        <v>0</v>
      </c>
    </row>
    <row r="107" spans="1:33" ht="12.75">
      <c r="A107" s="2">
        <f t="shared" si="42"/>
        <v>4</v>
      </c>
      <c r="C107" s="43">
        <v>40330</v>
      </c>
      <c r="D107" s="4">
        <f>IF(OR(skraning!D115-skraning!D114&gt;100,skraning!D115-skraning!D114&lt;0),0,skraning!D115-skraning!D114)</f>
        <v>0</v>
      </c>
      <c r="E107" s="8">
        <f>IF(OR(skraning!E115=0,skraning!E114=0),0,skraning!E115-skraning!E114)</f>
        <v>0</v>
      </c>
      <c r="F107" s="11">
        <f>IF(OR(skraning!F115=0,skraning!F114=0),0,skraning!F115-skraning!F114)</f>
        <v>0</v>
      </c>
      <c r="G107" s="19">
        <f t="shared" si="51"/>
        <v>0</v>
      </c>
      <c r="H107" s="20">
        <f t="shared" si="43"/>
        <v>0</v>
      </c>
      <c r="I107" s="85">
        <f t="shared" si="47"/>
        <v>0</v>
      </c>
      <c r="J107" s="77">
        <f t="shared" si="48"/>
        <v>0</v>
      </c>
      <c r="K107" s="8">
        <f t="shared" si="32"/>
        <v>0</v>
      </c>
      <c r="L107" s="11">
        <f t="shared" si="33"/>
        <v>0</v>
      </c>
      <c r="M107" s="8">
        <f t="shared" si="45"/>
        <v>0</v>
      </c>
      <c r="N107" s="11">
        <f t="shared" si="46"/>
        <v>0</v>
      </c>
      <c r="O107" s="46">
        <f>IF(G107&gt;0,SUM(G$6:G107)/SUM(AG$6:AG107),0)</f>
        <v>0</v>
      </c>
      <c r="P107" s="77">
        <f>IF(H107&gt;0,SUM(H$6:H107)/SUM(AG$6:AG107),0)</f>
        <v>0</v>
      </c>
      <c r="Q107" s="86">
        <f t="shared" si="49"/>
        <v>0</v>
      </c>
      <c r="R107" s="87">
        <f t="shared" si="50"/>
        <v>0</v>
      </c>
      <c r="S107" s="8">
        <f t="shared" si="34"/>
        <v>0</v>
      </c>
      <c r="T107" s="48">
        <f t="shared" si="35"/>
        <v>0</v>
      </c>
      <c r="U107" s="8">
        <f t="shared" si="36"/>
        <v>0</v>
      </c>
      <c r="V107" s="11">
        <f t="shared" si="37"/>
        <v>0</v>
      </c>
      <c r="AA107" s="23">
        <f t="shared" si="38"/>
        <v>7.99</v>
      </c>
      <c r="AB107" s="51">
        <f t="shared" si="39"/>
        <v>3467.4</v>
      </c>
      <c r="AC107" s="26">
        <f t="shared" si="40"/>
        <v>67.26</v>
      </c>
      <c r="AD107" s="26">
        <f t="shared" si="41"/>
        <v>5016</v>
      </c>
      <c r="AE107" s="79">
        <f t="shared" si="44"/>
        <v>31</v>
      </c>
      <c r="AG107">
        <f t="shared" si="31"/>
        <v>0</v>
      </c>
    </row>
    <row r="108" spans="1:33" ht="12.75">
      <c r="A108" s="2">
        <f t="shared" si="42"/>
        <v>4</v>
      </c>
      <c r="C108" s="43">
        <v>40360</v>
      </c>
      <c r="D108" s="4">
        <f>IF(OR(skraning!D116-skraning!D115&gt;100,skraning!D116-skraning!D115&lt;0),0,skraning!D116-skraning!D115)</f>
        <v>0</v>
      </c>
      <c r="E108" s="8">
        <f>IF(OR(skraning!E116=0,skraning!E115=0),0,skraning!E116-skraning!E115)</f>
        <v>0</v>
      </c>
      <c r="F108" s="11">
        <f>IF(OR(skraning!F116=0,skraning!F115=0),0,skraning!F116-skraning!F115)</f>
        <v>0</v>
      </c>
      <c r="G108" s="19">
        <f t="shared" si="51"/>
        <v>0</v>
      </c>
      <c r="H108" s="20">
        <f t="shared" si="43"/>
        <v>0</v>
      </c>
      <c r="I108" s="85">
        <f t="shared" si="47"/>
        <v>0</v>
      </c>
      <c r="J108" s="77">
        <f t="shared" si="48"/>
        <v>0</v>
      </c>
      <c r="K108" s="8">
        <f t="shared" si="32"/>
        <v>0</v>
      </c>
      <c r="L108" s="11">
        <f t="shared" si="33"/>
        <v>0</v>
      </c>
      <c r="M108" s="8">
        <f t="shared" si="45"/>
        <v>0</v>
      </c>
      <c r="N108" s="11">
        <f t="shared" si="46"/>
        <v>0</v>
      </c>
      <c r="O108" s="46">
        <f>IF(G108&gt;0,SUM(G$6:G108)/SUM(AG$6:AG108),0)</f>
        <v>0</v>
      </c>
      <c r="P108" s="77">
        <f>IF(H108&gt;0,SUM(H$6:H108)/SUM(AG$6:AG108),0)</f>
        <v>0</v>
      </c>
      <c r="Q108" s="86">
        <f t="shared" si="49"/>
        <v>0</v>
      </c>
      <c r="R108" s="87">
        <f t="shared" si="50"/>
        <v>0</v>
      </c>
      <c r="S108" s="8">
        <f t="shared" si="34"/>
        <v>0</v>
      </c>
      <c r="T108" s="48">
        <f t="shared" si="35"/>
        <v>0</v>
      </c>
      <c r="U108" s="8">
        <f t="shared" si="36"/>
        <v>0</v>
      </c>
      <c r="V108" s="11">
        <f t="shared" si="37"/>
        <v>0</v>
      </c>
      <c r="AA108" s="23">
        <f t="shared" si="38"/>
        <v>7.99</v>
      </c>
      <c r="AB108" s="51">
        <f t="shared" si="39"/>
        <v>3467.4</v>
      </c>
      <c r="AC108" s="26">
        <f t="shared" si="40"/>
        <v>67.26</v>
      </c>
      <c r="AD108" s="26">
        <f t="shared" si="41"/>
        <v>5016</v>
      </c>
      <c r="AE108" s="79">
        <f t="shared" si="44"/>
        <v>30</v>
      </c>
      <c r="AG108">
        <f t="shared" si="31"/>
        <v>0</v>
      </c>
    </row>
    <row r="109" spans="1:33" ht="12.75">
      <c r="A109" s="2">
        <f t="shared" si="42"/>
        <v>4</v>
      </c>
      <c r="C109" s="43">
        <v>40391</v>
      </c>
      <c r="D109" s="4">
        <f>IF(OR(skraning!D117-skraning!D116&gt;100,skraning!D117-skraning!D116&lt;0),0,skraning!D117-skraning!D116)</f>
        <v>0</v>
      </c>
      <c r="E109" s="8">
        <f>IF(OR(skraning!E117=0,skraning!E116=0),0,skraning!E117-skraning!E116)</f>
        <v>0</v>
      </c>
      <c r="F109" s="11">
        <f>IF(OR(skraning!F117=0,skraning!F116=0),0,skraning!F117-skraning!F116)</f>
        <v>0</v>
      </c>
      <c r="G109" s="19">
        <f t="shared" si="51"/>
        <v>0</v>
      </c>
      <c r="H109" s="20">
        <f t="shared" si="43"/>
        <v>0</v>
      </c>
      <c r="I109" s="85">
        <f t="shared" si="47"/>
        <v>0</v>
      </c>
      <c r="J109" s="77">
        <f t="shared" si="48"/>
        <v>0</v>
      </c>
      <c r="K109" s="8">
        <f t="shared" si="32"/>
        <v>0</v>
      </c>
      <c r="L109" s="11">
        <f t="shared" si="33"/>
        <v>0</v>
      </c>
      <c r="M109" s="8">
        <f t="shared" si="45"/>
        <v>0</v>
      </c>
      <c r="N109" s="11">
        <f t="shared" si="46"/>
        <v>0</v>
      </c>
      <c r="O109" s="46">
        <f>IF(G109&gt;0,SUM(G$6:G109)/SUM(AG$6:AG109),0)</f>
        <v>0</v>
      </c>
      <c r="P109" s="77">
        <f>IF(H109&gt;0,SUM(H$6:H109)/SUM(AG$6:AG109),0)</f>
        <v>0</v>
      </c>
      <c r="Q109" s="86">
        <f t="shared" si="49"/>
        <v>0</v>
      </c>
      <c r="R109" s="87">
        <f t="shared" si="50"/>
        <v>0</v>
      </c>
      <c r="S109" s="8">
        <f t="shared" si="34"/>
        <v>0</v>
      </c>
      <c r="T109" s="48">
        <f t="shared" si="35"/>
        <v>0</v>
      </c>
      <c r="U109" s="8">
        <f t="shared" si="36"/>
        <v>0</v>
      </c>
      <c r="V109" s="11">
        <f t="shared" si="37"/>
        <v>0</v>
      </c>
      <c r="AA109" s="23">
        <f t="shared" si="38"/>
        <v>7.99</v>
      </c>
      <c r="AB109" s="51">
        <f t="shared" si="39"/>
        <v>3467.4</v>
      </c>
      <c r="AC109" s="26">
        <f t="shared" si="40"/>
        <v>67.26</v>
      </c>
      <c r="AD109" s="26">
        <f t="shared" si="41"/>
        <v>5016</v>
      </c>
      <c r="AE109" s="79">
        <f t="shared" si="44"/>
        <v>31</v>
      </c>
      <c r="AG109">
        <f t="shared" si="31"/>
        <v>0</v>
      </c>
    </row>
    <row r="110" spans="1:33" ht="12.75">
      <c r="A110" s="2">
        <f t="shared" si="42"/>
        <v>4</v>
      </c>
      <c r="C110" s="43">
        <v>40422</v>
      </c>
      <c r="D110" s="4">
        <f>IF(OR(skraning!D118-skraning!D117&gt;100,skraning!D118-skraning!D117&lt;0),0,skraning!D118-skraning!D117)</f>
        <v>0</v>
      </c>
      <c r="E110" s="8">
        <f>IF(OR(skraning!E118=0,skraning!E117=0),0,skraning!E118-skraning!E117)</f>
        <v>0</v>
      </c>
      <c r="F110" s="11">
        <f>IF(OR(skraning!F118=0,skraning!F117=0),0,skraning!F118-skraning!F117)</f>
        <v>0</v>
      </c>
      <c r="G110" s="19">
        <f t="shared" si="51"/>
        <v>0</v>
      </c>
      <c r="H110" s="20">
        <f t="shared" si="43"/>
        <v>0</v>
      </c>
      <c r="I110" s="85">
        <f t="shared" si="47"/>
        <v>0</v>
      </c>
      <c r="J110" s="77">
        <f t="shared" si="48"/>
        <v>0</v>
      </c>
      <c r="K110" s="8">
        <f t="shared" si="32"/>
        <v>0</v>
      </c>
      <c r="L110" s="11">
        <f t="shared" si="33"/>
        <v>0</v>
      </c>
      <c r="M110" s="8">
        <f t="shared" si="45"/>
        <v>0</v>
      </c>
      <c r="N110" s="11">
        <f t="shared" si="46"/>
        <v>0</v>
      </c>
      <c r="O110" s="46">
        <f>IF(G110&gt;0,SUM(G$6:G110)/SUM(AG$6:AG110),0)</f>
        <v>0</v>
      </c>
      <c r="P110" s="77">
        <f>IF(H110&gt;0,SUM(H$6:H110)/SUM(AG$6:AG110),0)</f>
        <v>0</v>
      </c>
      <c r="Q110" s="86">
        <f t="shared" si="49"/>
        <v>0</v>
      </c>
      <c r="R110" s="87">
        <f t="shared" si="50"/>
        <v>0</v>
      </c>
      <c r="S110" s="8">
        <f t="shared" si="34"/>
        <v>0</v>
      </c>
      <c r="T110" s="48">
        <f t="shared" si="35"/>
        <v>0</v>
      </c>
      <c r="U110" s="8">
        <f t="shared" si="36"/>
        <v>0</v>
      </c>
      <c r="V110" s="11">
        <f t="shared" si="37"/>
        <v>0</v>
      </c>
      <c r="AA110" s="23">
        <f t="shared" si="38"/>
        <v>7.99</v>
      </c>
      <c r="AB110" s="51">
        <f t="shared" si="39"/>
        <v>3467.4</v>
      </c>
      <c r="AC110" s="26">
        <f t="shared" si="40"/>
        <v>67.26</v>
      </c>
      <c r="AD110" s="26">
        <f t="shared" si="41"/>
        <v>5016</v>
      </c>
      <c r="AE110" s="79">
        <f t="shared" si="44"/>
        <v>31</v>
      </c>
      <c r="AG110">
        <f t="shared" si="31"/>
        <v>0</v>
      </c>
    </row>
    <row r="111" spans="1:33" ht="12.75">
      <c r="A111" s="2">
        <f t="shared" si="42"/>
        <v>4</v>
      </c>
      <c r="C111" s="43">
        <v>40452</v>
      </c>
      <c r="D111" s="4">
        <f>IF(OR(skraning!D119-skraning!D118&gt;100,skraning!D119-skraning!D118&lt;0),0,skraning!D119-skraning!D118)</f>
        <v>0</v>
      </c>
      <c r="E111" s="8">
        <f>IF(OR(skraning!E119=0,skraning!E118=0),0,skraning!E119-skraning!E118)</f>
        <v>0</v>
      </c>
      <c r="F111" s="11">
        <f>IF(OR(skraning!F119=0,skraning!F118=0),0,skraning!F119-skraning!F118)</f>
        <v>0</v>
      </c>
      <c r="G111" s="19">
        <f t="shared" si="51"/>
        <v>0</v>
      </c>
      <c r="H111" s="20">
        <f t="shared" si="43"/>
        <v>0</v>
      </c>
      <c r="I111" s="85">
        <f t="shared" si="47"/>
        <v>0</v>
      </c>
      <c r="J111" s="77">
        <f t="shared" si="48"/>
        <v>0</v>
      </c>
      <c r="K111" s="8">
        <f t="shared" si="32"/>
        <v>0</v>
      </c>
      <c r="L111" s="11">
        <f t="shared" si="33"/>
        <v>0</v>
      </c>
      <c r="M111" s="8">
        <f t="shared" si="45"/>
        <v>0</v>
      </c>
      <c r="N111" s="11">
        <f t="shared" si="46"/>
        <v>0</v>
      </c>
      <c r="O111" s="46">
        <f>IF(G111&gt;0,SUM(G$6:G111)/SUM(AG$6:AG111),0)</f>
        <v>0</v>
      </c>
      <c r="P111" s="77">
        <f>IF(H111&gt;0,SUM(H$6:H111)/SUM(AG$6:AG111),0)</f>
        <v>0</v>
      </c>
      <c r="Q111" s="86">
        <f t="shared" si="49"/>
        <v>0</v>
      </c>
      <c r="R111" s="87">
        <f t="shared" si="50"/>
        <v>0</v>
      </c>
      <c r="S111" s="8">
        <f t="shared" si="34"/>
        <v>0</v>
      </c>
      <c r="T111" s="48">
        <f t="shared" si="35"/>
        <v>0</v>
      </c>
      <c r="U111" s="8">
        <f t="shared" si="36"/>
        <v>0</v>
      </c>
      <c r="V111" s="11">
        <f t="shared" si="37"/>
        <v>0</v>
      </c>
      <c r="AA111" s="23">
        <f t="shared" si="38"/>
        <v>7.99</v>
      </c>
      <c r="AB111" s="51">
        <f t="shared" si="39"/>
        <v>3467.4</v>
      </c>
      <c r="AC111" s="26">
        <f t="shared" si="40"/>
        <v>67.26</v>
      </c>
      <c r="AD111" s="26">
        <f t="shared" si="41"/>
        <v>5016</v>
      </c>
      <c r="AE111" s="79">
        <f t="shared" si="44"/>
        <v>30</v>
      </c>
      <c r="AG111">
        <f t="shared" si="31"/>
        <v>0</v>
      </c>
    </row>
    <row r="112" spans="1:33" ht="12.75">
      <c r="A112" s="2">
        <f t="shared" si="42"/>
        <v>4</v>
      </c>
      <c r="C112" s="43">
        <v>40483</v>
      </c>
      <c r="D112" s="4">
        <f>IF(OR(skraning!D120-skraning!D119&gt;100,skraning!D120-skraning!D119&lt;0),0,skraning!D120-skraning!D119)</f>
        <v>0</v>
      </c>
      <c r="E112" s="8">
        <f>IF(OR(skraning!E120=0,skraning!E119=0),0,skraning!E120-skraning!E119)</f>
        <v>0</v>
      </c>
      <c r="F112" s="11">
        <f>IF(OR(skraning!F120=0,skraning!F119=0),0,skraning!F120-skraning!F119)</f>
        <v>0</v>
      </c>
      <c r="G112" s="19">
        <f t="shared" si="51"/>
        <v>0</v>
      </c>
      <c r="H112" s="20">
        <f t="shared" si="43"/>
        <v>0</v>
      </c>
      <c r="I112" s="85">
        <f t="shared" si="47"/>
        <v>0</v>
      </c>
      <c r="J112" s="77">
        <f t="shared" si="48"/>
        <v>0</v>
      </c>
      <c r="K112" s="8">
        <f t="shared" si="32"/>
        <v>0</v>
      </c>
      <c r="L112" s="11">
        <f t="shared" si="33"/>
        <v>0</v>
      </c>
      <c r="M112" s="8">
        <f t="shared" si="45"/>
        <v>0</v>
      </c>
      <c r="N112" s="11">
        <f t="shared" si="46"/>
        <v>0</v>
      </c>
      <c r="O112" s="46">
        <f>IF(G112&gt;0,SUM(G$6:G112)/SUM(AG$6:AG112),0)</f>
        <v>0</v>
      </c>
      <c r="P112" s="77">
        <f>IF(H112&gt;0,SUM(H$6:H112)/SUM(AG$6:AG112),0)</f>
        <v>0</v>
      </c>
      <c r="Q112" s="86">
        <f t="shared" si="49"/>
        <v>0</v>
      </c>
      <c r="R112" s="87">
        <f t="shared" si="50"/>
        <v>0</v>
      </c>
      <c r="S112" s="8">
        <f t="shared" si="34"/>
        <v>0</v>
      </c>
      <c r="T112" s="48">
        <f t="shared" si="35"/>
        <v>0</v>
      </c>
      <c r="U112" s="8">
        <f t="shared" si="36"/>
        <v>0</v>
      </c>
      <c r="V112" s="11">
        <f t="shared" si="37"/>
        <v>0</v>
      </c>
      <c r="AA112" s="23">
        <f t="shared" si="38"/>
        <v>7.99</v>
      </c>
      <c r="AB112" s="51">
        <f t="shared" si="39"/>
        <v>3467.4</v>
      </c>
      <c r="AC112" s="26">
        <f t="shared" si="40"/>
        <v>67.26</v>
      </c>
      <c r="AD112" s="26">
        <f t="shared" si="41"/>
        <v>5016</v>
      </c>
      <c r="AE112" s="79">
        <f t="shared" si="44"/>
        <v>31</v>
      </c>
      <c r="AG112">
        <f t="shared" si="31"/>
        <v>0</v>
      </c>
    </row>
    <row r="113" spans="1:33" ht="12.75">
      <c r="A113" s="2">
        <f t="shared" si="42"/>
        <v>4</v>
      </c>
      <c r="B113" s="28"/>
      <c r="C113" s="43">
        <v>40513</v>
      </c>
      <c r="D113" s="4">
        <f>IF(skraning!D121-skraning!D120&lt;0,0,skraning!D121-skraning!D120)</f>
        <v>0</v>
      </c>
      <c r="E113" s="8">
        <f>IF(OR(skraning!E121=0,skraning!E120=0),0,skraning!E121-skraning!E120)</f>
        <v>0</v>
      </c>
      <c r="F113" s="11">
        <f>IF(OR(skraning!F121=0,skraning!F120=0),0,skraning!F121-skraning!F120)</f>
        <v>0</v>
      </c>
      <c r="G113" s="19">
        <f t="shared" si="51"/>
        <v>0</v>
      </c>
      <c r="H113" s="20">
        <f t="shared" si="43"/>
        <v>0</v>
      </c>
      <c r="I113" s="85">
        <f t="shared" si="47"/>
        <v>0</v>
      </c>
      <c r="J113" s="77">
        <f t="shared" si="48"/>
        <v>0</v>
      </c>
      <c r="K113" s="8">
        <f t="shared" si="32"/>
        <v>0</v>
      </c>
      <c r="L113" s="11">
        <f t="shared" si="33"/>
        <v>0</v>
      </c>
      <c r="M113" s="8">
        <f t="shared" si="45"/>
        <v>0</v>
      </c>
      <c r="N113" s="11">
        <f t="shared" si="46"/>
        <v>0</v>
      </c>
      <c r="O113" s="46">
        <f>IF(G113&gt;0,SUM(G$6:G113)/SUM(AG$6:AG113),0)</f>
        <v>0</v>
      </c>
      <c r="P113" s="77">
        <f>IF(H113&gt;0,SUM(H$6:H113)/SUM(AG$6:AG113),0)</f>
        <v>0</v>
      </c>
      <c r="Q113" s="86">
        <f t="shared" si="49"/>
        <v>0</v>
      </c>
      <c r="R113" s="87">
        <f t="shared" si="50"/>
        <v>0</v>
      </c>
      <c r="S113" s="8">
        <f t="shared" si="34"/>
        <v>0</v>
      </c>
      <c r="T113" s="48">
        <f t="shared" si="35"/>
        <v>0</v>
      </c>
      <c r="U113" s="8">
        <f t="shared" si="36"/>
        <v>0</v>
      </c>
      <c r="V113" s="11">
        <f t="shared" si="37"/>
        <v>0</v>
      </c>
      <c r="AA113" s="23">
        <f t="shared" si="38"/>
        <v>7.99</v>
      </c>
      <c r="AB113" s="51">
        <f t="shared" si="39"/>
        <v>3467.4</v>
      </c>
      <c r="AC113" s="26">
        <f t="shared" si="40"/>
        <v>67.26</v>
      </c>
      <c r="AD113" s="26">
        <f t="shared" si="41"/>
        <v>5016</v>
      </c>
      <c r="AE113" s="79">
        <f t="shared" si="44"/>
        <v>30</v>
      </c>
      <c r="AG113">
        <f t="shared" si="31"/>
        <v>0</v>
      </c>
    </row>
    <row r="114" ht="12.75">
      <c r="Q114" s="19"/>
    </row>
    <row r="115" ht="12.75">
      <c r="Q115" s="19"/>
    </row>
    <row r="116" ht="12.75">
      <c r="Q116" s="19"/>
    </row>
    <row r="117" ht="12.75">
      <c r="Q117" s="19"/>
    </row>
  </sheetData>
  <sheetProtection password="D9B3" sheet="1" objects="1" scenarios="1"/>
  <printOptions/>
  <pageMargins left="0.75" right="0.75" top="1" bottom="1" header="0.5" footer="0.5"/>
  <pageSetup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4:L47"/>
  <sheetViews>
    <sheetView workbookViewId="0" topLeftCell="A7">
      <selection activeCell="L48" sqref="L48"/>
    </sheetView>
  </sheetViews>
  <sheetFormatPr defaultColWidth="9.140625" defaultRowHeight="12.75"/>
  <sheetData>
    <row r="4" ht="12.75">
      <c r="D4" s="43"/>
    </row>
    <row r="5" spans="4:12" ht="12.75">
      <c r="D5" s="44">
        <v>37257</v>
      </c>
      <c r="E5" s="44">
        <v>37622</v>
      </c>
      <c r="F5" s="44">
        <v>37987</v>
      </c>
      <c r="G5" s="44">
        <v>38353</v>
      </c>
      <c r="H5" s="44">
        <v>38718</v>
      </c>
      <c r="I5" s="44">
        <v>39083</v>
      </c>
      <c r="J5" s="44">
        <v>39448</v>
      </c>
      <c r="K5" s="44">
        <v>39814</v>
      </c>
      <c r="L5" s="44">
        <v>40179</v>
      </c>
    </row>
    <row r="6" spans="4:12" ht="12.75">
      <c r="D6" s="44">
        <v>37288</v>
      </c>
      <c r="E6" s="44">
        <v>37653</v>
      </c>
      <c r="F6" s="44">
        <v>38018</v>
      </c>
      <c r="G6" s="44">
        <v>38384</v>
      </c>
      <c r="H6" s="44">
        <v>38749</v>
      </c>
      <c r="I6" s="44">
        <v>39114</v>
      </c>
      <c r="J6" s="44">
        <v>39479</v>
      </c>
      <c r="K6" s="44">
        <v>39845</v>
      </c>
      <c r="L6" s="44">
        <v>40210</v>
      </c>
    </row>
    <row r="7" spans="4:12" ht="12.75">
      <c r="D7" s="44">
        <v>37316</v>
      </c>
      <c r="E7" s="44">
        <v>37681</v>
      </c>
      <c r="F7" s="44">
        <v>38047</v>
      </c>
      <c r="G7" s="44">
        <v>38412</v>
      </c>
      <c r="H7" s="44">
        <v>38777</v>
      </c>
      <c r="I7" s="44">
        <v>39142</v>
      </c>
      <c r="J7" s="44">
        <v>39508</v>
      </c>
      <c r="K7" s="44">
        <v>39873</v>
      </c>
      <c r="L7" s="44">
        <v>40238</v>
      </c>
    </row>
    <row r="8" spans="4:12" ht="12.75">
      <c r="D8" s="44">
        <v>37347</v>
      </c>
      <c r="E8" s="44">
        <v>37712</v>
      </c>
      <c r="F8" s="44">
        <v>38078</v>
      </c>
      <c r="G8" s="44">
        <v>38443</v>
      </c>
      <c r="H8" s="44">
        <v>38808</v>
      </c>
      <c r="I8" s="44">
        <v>39173</v>
      </c>
      <c r="J8" s="44">
        <v>39539</v>
      </c>
      <c r="K8" s="44">
        <v>39904</v>
      </c>
      <c r="L8" s="44">
        <v>40269</v>
      </c>
    </row>
    <row r="9" spans="4:12" ht="12.75">
      <c r="D9" s="44">
        <v>37377</v>
      </c>
      <c r="E9" s="44">
        <v>37742</v>
      </c>
      <c r="F9" s="44">
        <v>38108</v>
      </c>
      <c r="G9" s="44">
        <v>38473</v>
      </c>
      <c r="H9" s="44">
        <v>38838</v>
      </c>
      <c r="I9" s="44">
        <v>39203</v>
      </c>
      <c r="J9" s="44">
        <v>39569</v>
      </c>
      <c r="K9" s="44">
        <v>39934</v>
      </c>
      <c r="L9" s="44">
        <v>40299</v>
      </c>
    </row>
    <row r="10" spans="4:12" ht="12.75">
      <c r="D10" s="44">
        <v>37408</v>
      </c>
      <c r="E10" s="44">
        <v>37773</v>
      </c>
      <c r="F10" s="44">
        <v>38139</v>
      </c>
      <c r="G10" s="44">
        <v>38504</v>
      </c>
      <c r="H10" s="44">
        <v>38869</v>
      </c>
      <c r="I10" s="44">
        <v>39234</v>
      </c>
      <c r="J10" s="44">
        <v>39600</v>
      </c>
      <c r="K10" s="44">
        <v>39965</v>
      </c>
      <c r="L10" s="44">
        <v>40330</v>
      </c>
    </row>
    <row r="11" spans="4:12" ht="12.75">
      <c r="D11" s="44">
        <v>37438</v>
      </c>
      <c r="E11" s="44">
        <v>37803</v>
      </c>
      <c r="F11" s="44">
        <v>38169</v>
      </c>
      <c r="G11" s="44">
        <v>38534</v>
      </c>
      <c r="H11" s="44">
        <v>38899</v>
      </c>
      <c r="I11" s="44">
        <v>39264</v>
      </c>
      <c r="J11" s="44">
        <v>39630</v>
      </c>
      <c r="K11" s="44">
        <v>39995</v>
      </c>
      <c r="L11" s="44">
        <v>40360</v>
      </c>
    </row>
    <row r="12" spans="4:12" ht="12.75">
      <c r="D12" s="44">
        <v>37469</v>
      </c>
      <c r="E12" s="44">
        <v>37834</v>
      </c>
      <c r="F12" s="44">
        <v>38200</v>
      </c>
      <c r="G12" s="44">
        <v>38565</v>
      </c>
      <c r="H12" s="44">
        <v>38930</v>
      </c>
      <c r="I12" s="44">
        <v>39295</v>
      </c>
      <c r="J12" s="44">
        <v>39661</v>
      </c>
      <c r="K12" s="44">
        <v>40026</v>
      </c>
      <c r="L12" s="44">
        <v>40391</v>
      </c>
    </row>
    <row r="13" spans="4:12" ht="12.75">
      <c r="D13" s="44">
        <v>37500</v>
      </c>
      <c r="E13" s="44">
        <v>37865</v>
      </c>
      <c r="F13" s="44">
        <v>38231</v>
      </c>
      <c r="G13" s="44">
        <v>38596</v>
      </c>
      <c r="H13" s="44">
        <v>38961</v>
      </c>
      <c r="I13" s="44">
        <v>39326</v>
      </c>
      <c r="J13" s="44">
        <v>39692</v>
      </c>
      <c r="K13" s="44">
        <v>40057</v>
      </c>
      <c r="L13" s="44">
        <v>40422</v>
      </c>
    </row>
    <row r="14" spans="4:12" ht="12.75">
      <c r="D14" s="44">
        <v>37530</v>
      </c>
      <c r="E14" s="44">
        <v>37895</v>
      </c>
      <c r="F14" s="44">
        <v>38261</v>
      </c>
      <c r="G14" s="44">
        <v>38626</v>
      </c>
      <c r="H14" s="44">
        <v>38991</v>
      </c>
      <c r="I14" s="44">
        <v>39356</v>
      </c>
      <c r="J14" s="44">
        <v>39722</v>
      </c>
      <c r="K14" s="44">
        <v>40087</v>
      </c>
      <c r="L14" s="44">
        <v>40452</v>
      </c>
    </row>
    <row r="15" spans="4:12" ht="12.75">
      <c r="D15" s="44">
        <v>37561</v>
      </c>
      <c r="E15" s="44">
        <v>37926</v>
      </c>
      <c r="F15" s="44">
        <v>38292</v>
      </c>
      <c r="G15" s="44">
        <v>38657</v>
      </c>
      <c r="H15" s="44">
        <v>39022</v>
      </c>
      <c r="I15" s="44">
        <v>39387</v>
      </c>
      <c r="J15" s="44">
        <v>39753</v>
      </c>
      <c r="K15" s="44">
        <v>40118</v>
      </c>
      <c r="L15" s="44">
        <v>40483</v>
      </c>
    </row>
    <row r="16" spans="4:12" ht="12.75">
      <c r="D16" s="44">
        <v>37591</v>
      </c>
      <c r="E16" s="44">
        <v>37956</v>
      </c>
      <c r="F16" s="44">
        <v>38322</v>
      </c>
      <c r="G16" s="44">
        <v>38687</v>
      </c>
      <c r="H16" s="44">
        <v>39052</v>
      </c>
      <c r="I16" s="44">
        <v>39417</v>
      </c>
      <c r="J16" s="44">
        <v>39783</v>
      </c>
      <c r="K16" s="44">
        <v>40148</v>
      </c>
      <c r="L16" s="44">
        <v>40513</v>
      </c>
    </row>
    <row r="17" spans="4:12" ht="12.75">
      <c r="D17" s="44">
        <f>E5</f>
        <v>37622</v>
      </c>
      <c r="E17" s="44">
        <f aca="true" t="shared" si="0" ref="E17:L17">F5</f>
        <v>37987</v>
      </c>
      <c r="F17" s="44">
        <f t="shared" si="0"/>
        <v>38353</v>
      </c>
      <c r="G17" s="44">
        <f t="shared" si="0"/>
        <v>38718</v>
      </c>
      <c r="H17" s="44">
        <f t="shared" si="0"/>
        <v>39083</v>
      </c>
      <c r="I17" s="44">
        <f t="shared" si="0"/>
        <v>39448</v>
      </c>
      <c r="J17" s="44">
        <f t="shared" si="0"/>
        <v>39814</v>
      </c>
      <c r="K17" s="44">
        <f t="shared" si="0"/>
        <v>40179</v>
      </c>
      <c r="L17" s="44">
        <f t="shared" si="0"/>
        <v>0</v>
      </c>
    </row>
    <row r="18" spans="2:12" ht="12.75">
      <c r="B18" s="54" t="s">
        <v>20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</row>
    <row r="19" spans="2:12" ht="12.75">
      <c r="B19" s="57"/>
      <c r="C19" s="58"/>
      <c r="D19" s="59">
        <v>2002</v>
      </c>
      <c r="E19" s="59">
        <v>2003</v>
      </c>
      <c r="F19" s="59">
        <v>2004</v>
      </c>
      <c r="G19" s="59">
        <v>2005</v>
      </c>
      <c r="H19" s="59">
        <v>2006</v>
      </c>
      <c r="I19" s="59">
        <v>2007</v>
      </c>
      <c r="J19" s="59">
        <v>2008</v>
      </c>
      <c r="K19" s="59">
        <v>2009</v>
      </c>
      <c r="L19" s="60">
        <v>2010</v>
      </c>
    </row>
    <row r="20" spans="2:12" ht="12.75">
      <c r="B20" s="57"/>
      <c r="C20" s="59" t="s">
        <v>12</v>
      </c>
      <c r="D20" s="61">
        <f aca="true" t="shared" si="1" ref="D20:D29">VLOOKUP(D6,grafa,17)</f>
        <v>0</v>
      </c>
      <c r="E20" s="61">
        <f aca="true" t="shared" si="2" ref="E20:L20">VLOOKUP(E6,grafa,17)</f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</row>
    <row r="21" spans="2:12" ht="12.75">
      <c r="B21" s="57"/>
      <c r="C21" s="59" t="s">
        <v>13</v>
      </c>
      <c r="D21" s="61">
        <f t="shared" si="1"/>
        <v>0</v>
      </c>
      <c r="E21" s="61">
        <f aca="true" t="shared" si="3" ref="E21:L29">VLOOKUP(E7,grafa,17)</f>
        <v>0</v>
      </c>
      <c r="F21" s="61">
        <f t="shared" si="3"/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</row>
    <row r="22" spans="2:12" ht="12.75">
      <c r="B22" s="57"/>
      <c r="C22" s="59" t="s">
        <v>3</v>
      </c>
      <c r="D22" s="61">
        <f t="shared" si="1"/>
        <v>0</v>
      </c>
      <c r="E22" s="61">
        <f t="shared" si="3"/>
        <v>0</v>
      </c>
      <c r="F22" s="61">
        <f t="shared" si="3"/>
        <v>0</v>
      </c>
      <c r="G22" s="61">
        <f t="shared" si="3"/>
        <v>0</v>
      </c>
      <c r="H22" s="61">
        <f t="shared" si="3"/>
        <v>0</v>
      </c>
      <c r="I22" s="61">
        <f t="shared" si="3"/>
        <v>0</v>
      </c>
      <c r="J22" s="61">
        <f t="shared" si="3"/>
        <v>0</v>
      </c>
      <c r="K22" s="61">
        <f t="shared" si="3"/>
        <v>0</v>
      </c>
      <c r="L22" s="61">
        <f t="shared" si="3"/>
        <v>0</v>
      </c>
    </row>
    <row r="23" spans="2:12" ht="12.75">
      <c r="B23" s="57"/>
      <c r="C23" s="59" t="s">
        <v>4</v>
      </c>
      <c r="D23" s="61">
        <f t="shared" si="1"/>
        <v>0</v>
      </c>
      <c r="E23" s="61">
        <f t="shared" si="3"/>
        <v>0</v>
      </c>
      <c r="F23" s="61">
        <f t="shared" si="3"/>
        <v>0</v>
      </c>
      <c r="G23" s="61">
        <f t="shared" si="3"/>
        <v>0</v>
      </c>
      <c r="H23" s="61">
        <f t="shared" si="3"/>
        <v>0</v>
      </c>
      <c r="I23" s="61">
        <f t="shared" si="3"/>
        <v>0</v>
      </c>
      <c r="J23" s="61">
        <f t="shared" si="3"/>
        <v>0</v>
      </c>
      <c r="K23" s="61">
        <f t="shared" si="3"/>
        <v>0</v>
      </c>
      <c r="L23" s="61">
        <f t="shared" si="3"/>
        <v>0</v>
      </c>
    </row>
    <row r="24" spans="2:12" ht="12.75">
      <c r="B24" s="57"/>
      <c r="C24" s="59" t="s">
        <v>5</v>
      </c>
      <c r="D24" s="61">
        <f t="shared" si="1"/>
        <v>0</v>
      </c>
      <c r="E24" s="61">
        <f t="shared" si="3"/>
        <v>0</v>
      </c>
      <c r="F24" s="61">
        <f t="shared" si="3"/>
        <v>0</v>
      </c>
      <c r="G24" s="61">
        <f t="shared" si="3"/>
        <v>0</v>
      </c>
      <c r="H24" s="61">
        <f t="shared" si="3"/>
        <v>0</v>
      </c>
      <c r="I24" s="61">
        <f t="shared" si="3"/>
        <v>0</v>
      </c>
      <c r="J24" s="61">
        <f t="shared" si="3"/>
        <v>0</v>
      </c>
      <c r="K24" s="61">
        <f t="shared" si="3"/>
        <v>0</v>
      </c>
      <c r="L24" s="61">
        <f t="shared" si="3"/>
        <v>0</v>
      </c>
    </row>
    <row r="25" spans="2:12" ht="12.75">
      <c r="B25" s="57"/>
      <c r="C25" s="59" t="s">
        <v>6</v>
      </c>
      <c r="D25" s="61">
        <f t="shared" si="1"/>
        <v>0</v>
      </c>
      <c r="E25" s="61">
        <f t="shared" si="3"/>
        <v>0</v>
      </c>
      <c r="F25" s="61">
        <f t="shared" si="3"/>
        <v>0</v>
      </c>
      <c r="G25" s="61">
        <f t="shared" si="3"/>
        <v>0</v>
      </c>
      <c r="H25" s="61">
        <f t="shared" si="3"/>
        <v>0</v>
      </c>
      <c r="I25" s="61">
        <f t="shared" si="3"/>
        <v>0</v>
      </c>
      <c r="J25" s="61">
        <f t="shared" si="3"/>
        <v>0</v>
      </c>
      <c r="K25" s="61">
        <f t="shared" si="3"/>
        <v>0</v>
      </c>
      <c r="L25" s="61">
        <f t="shared" si="3"/>
        <v>0</v>
      </c>
    </row>
    <row r="26" spans="2:12" ht="12.75">
      <c r="B26" s="57"/>
      <c r="C26" s="59" t="s">
        <v>7</v>
      </c>
      <c r="D26" s="61">
        <f t="shared" si="1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  <c r="H26" s="61">
        <f t="shared" si="3"/>
        <v>0</v>
      </c>
      <c r="I26" s="61">
        <f t="shared" si="3"/>
        <v>0</v>
      </c>
      <c r="J26" s="61">
        <f t="shared" si="3"/>
        <v>0</v>
      </c>
      <c r="K26" s="61">
        <f t="shared" si="3"/>
        <v>0</v>
      </c>
      <c r="L26" s="61">
        <f t="shared" si="3"/>
        <v>0</v>
      </c>
    </row>
    <row r="27" spans="2:12" ht="12.75">
      <c r="B27" s="57"/>
      <c r="C27" s="59" t="s">
        <v>8</v>
      </c>
      <c r="D27" s="61">
        <f t="shared" si="1"/>
        <v>0</v>
      </c>
      <c r="E27" s="61">
        <f t="shared" si="3"/>
        <v>0</v>
      </c>
      <c r="F27" s="61">
        <f t="shared" si="3"/>
        <v>0</v>
      </c>
      <c r="G27" s="61">
        <f t="shared" si="3"/>
        <v>0</v>
      </c>
      <c r="H27" s="61">
        <f t="shared" si="3"/>
        <v>0</v>
      </c>
      <c r="I27" s="61">
        <f t="shared" si="3"/>
        <v>0</v>
      </c>
      <c r="J27" s="61">
        <f t="shared" si="3"/>
        <v>0</v>
      </c>
      <c r="K27" s="61">
        <f t="shared" si="3"/>
        <v>0</v>
      </c>
      <c r="L27" s="61">
        <f t="shared" si="3"/>
        <v>0</v>
      </c>
    </row>
    <row r="28" spans="2:12" ht="12.75">
      <c r="B28" s="57"/>
      <c r="C28" s="59" t="s">
        <v>9</v>
      </c>
      <c r="D28" s="61">
        <f t="shared" si="1"/>
        <v>0</v>
      </c>
      <c r="E28" s="61">
        <f t="shared" si="3"/>
        <v>0</v>
      </c>
      <c r="F28" s="61">
        <f t="shared" si="3"/>
        <v>0</v>
      </c>
      <c r="G28" s="61">
        <f t="shared" si="3"/>
        <v>0</v>
      </c>
      <c r="H28" s="61">
        <f t="shared" si="3"/>
        <v>0</v>
      </c>
      <c r="I28" s="61">
        <f t="shared" si="3"/>
        <v>0</v>
      </c>
      <c r="J28" s="61">
        <f t="shared" si="3"/>
        <v>0</v>
      </c>
      <c r="K28" s="61">
        <f t="shared" si="3"/>
        <v>0</v>
      </c>
      <c r="L28" s="61">
        <f t="shared" si="3"/>
        <v>0</v>
      </c>
    </row>
    <row r="29" spans="2:12" ht="12.75">
      <c r="B29" s="57"/>
      <c r="C29" s="59" t="s">
        <v>10</v>
      </c>
      <c r="D29" s="61">
        <f t="shared" si="1"/>
        <v>0</v>
      </c>
      <c r="E29" s="61">
        <f t="shared" si="3"/>
        <v>0</v>
      </c>
      <c r="F29" s="61">
        <f t="shared" si="3"/>
        <v>0</v>
      </c>
      <c r="G29" s="61">
        <f t="shared" si="3"/>
        <v>0</v>
      </c>
      <c r="H29" s="61">
        <f t="shared" si="3"/>
        <v>0</v>
      </c>
      <c r="I29" s="61">
        <f t="shared" si="3"/>
        <v>0</v>
      </c>
      <c r="J29" s="61">
        <f t="shared" si="3"/>
        <v>0</v>
      </c>
      <c r="K29" s="61">
        <f t="shared" si="3"/>
        <v>0</v>
      </c>
      <c r="L29" s="61">
        <f t="shared" si="3"/>
        <v>0</v>
      </c>
    </row>
    <row r="30" spans="2:12" ht="12.75">
      <c r="B30" s="57"/>
      <c r="C30" s="59" t="s">
        <v>11</v>
      </c>
      <c r="D30" s="61">
        <f aca="true" t="shared" si="4" ref="D30:L30">VLOOKUP(D16,grafa,17)</f>
        <v>0</v>
      </c>
      <c r="E30" s="61">
        <f t="shared" si="4"/>
        <v>0</v>
      </c>
      <c r="F30" s="61">
        <f t="shared" si="4"/>
        <v>0</v>
      </c>
      <c r="G30" s="61">
        <f t="shared" si="4"/>
        <v>0</v>
      </c>
      <c r="H30" s="61">
        <f t="shared" si="4"/>
        <v>0</v>
      </c>
      <c r="I30" s="61">
        <f t="shared" si="4"/>
        <v>0</v>
      </c>
      <c r="J30" s="61">
        <f t="shared" si="4"/>
        <v>0</v>
      </c>
      <c r="K30" s="61">
        <f t="shared" si="4"/>
        <v>0</v>
      </c>
      <c r="L30" s="61">
        <f t="shared" si="4"/>
        <v>0</v>
      </c>
    </row>
    <row r="31" spans="2:12" ht="12.75">
      <c r="B31" s="62"/>
      <c r="C31" s="63" t="s">
        <v>2</v>
      </c>
      <c r="D31" s="61">
        <f aca="true" t="shared" si="5" ref="D31:K31">VLOOKUP(D17,grafa,17)</f>
        <v>0</v>
      </c>
      <c r="E31" s="61">
        <f t="shared" si="5"/>
        <v>0</v>
      </c>
      <c r="F31" s="61">
        <f t="shared" si="5"/>
        <v>0</v>
      </c>
      <c r="G31" s="61">
        <f t="shared" si="5"/>
        <v>0</v>
      </c>
      <c r="H31" s="61">
        <f t="shared" si="5"/>
        <v>0</v>
      </c>
      <c r="I31" s="61">
        <f t="shared" si="5"/>
        <v>0</v>
      </c>
      <c r="J31" s="61">
        <f t="shared" si="5"/>
        <v>0</v>
      </c>
      <c r="K31" s="61">
        <f t="shared" si="5"/>
        <v>0</v>
      </c>
      <c r="L31" s="61">
        <v>0</v>
      </c>
    </row>
    <row r="34" spans="2:12" ht="12.75">
      <c r="B34" s="64" t="s">
        <v>27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2:12" ht="12.75">
      <c r="B35" s="67"/>
      <c r="C35" s="68"/>
      <c r="D35" s="69">
        <v>2002</v>
      </c>
      <c r="E35" s="69">
        <v>2003</v>
      </c>
      <c r="F35" s="69">
        <v>2004</v>
      </c>
      <c r="G35" s="69">
        <v>2005</v>
      </c>
      <c r="H35" s="69">
        <v>2006</v>
      </c>
      <c r="I35" s="69">
        <v>2007</v>
      </c>
      <c r="J35" s="69">
        <v>2008</v>
      </c>
      <c r="K35" s="69">
        <v>2009</v>
      </c>
      <c r="L35" s="70">
        <v>2010</v>
      </c>
    </row>
    <row r="36" spans="2:12" ht="12.75">
      <c r="B36" s="67"/>
      <c r="C36" s="69" t="s">
        <v>12</v>
      </c>
      <c r="D36" s="71">
        <f>VLOOKUP(D6,grafa,18)</f>
        <v>0</v>
      </c>
      <c r="E36" s="71">
        <f aca="true" t="shared" si="6" ref="E36:L36">VLOOKUP(E6,grafa,18)</f>
        <v>0</v>
      </c>
      <c r="F36" s="71">
        <f t="shared" si="6"/>
        <v>0</v>
      </c>
      <c r="G36" s="71">
        <f t="shared" si="6"/>
        <v>0</v>
      </c>
      <c r="H36" s="71">
        <f t="shared" si="6"/>
        <v>0</v>
      </c>
      <c r="I36" s="71">
        <f t="shared" si="6"/>
        <v>0</v>
      </c>
      <c r="J36" s="71">
        <f t="shared" si="6"/>
        <v>0</v>
      </c>
      <c r="K36" s="71">
        <f t="shared" si="6"/>
        <v>0</v>
      </c>
      <c r="L36" s="71">
        <f t="shared" si="6"/>
        <v>0</v>
      </c>
    </row>
    <row r="37" spans="2:12" ht="12.75">
      <c r="B37" s="67"/>
      <c r="C37" s="69" t="s">
        <v>13</v>
      </c>
      <c r="D37" s="71">
        <f aca="true" t="shared" si="7" ref="D37:L47">VLOOKUP(D7,grafa,18)</f>
        <v>0</v>
      </c>
      <c r="E37" s="71">
        <f t="shared" si="7"/>
        <v>0</v>
      </c>
      <c r="F37" s="71">
        <f t="shared" si="7"/>
        <v>0</v>
      </c>
      <c r="G37" s="71">
        <f t="shared" si="7"/>
        <v>0</v>
      </c>
      <c r="H37" s="71">
        <f t="shared" si="7"/>
        <v>0</v>
      </c>
      <c r="I37" s="71">
        <f t="shared" si="7"/>
        <v>0</v>
      </c>
      <c r="J37" s="71">
        <f t="shared" si="7"/>
        <v>0</v>
      </c>
      <c r="K37" s="71">
        <f t="shared" si="7"/>
        <v>0</v>
      </c>
      <c r="L37" s="71">
        <f t="shared" si="7"/>
        <v>0</v>
      </c>
    </row>
    <row r="38" spans="2:12" ht="12.75">
      <c r="B38" s="67"/>
      <c r="C38" s="69" t="s">
        <v>3</v>
      </c>
      <c r="D38" s="71">
        <f t="shared" si="7"/>
        <v>0</v>
      </c>
      <c r="E38" s="71">
        <f t="shared" si="7"/>
        <v>0</v>
      </c>
      <c r="F38" s="71">
        <f t="shared" si="7"/>
        <v>0</v>
      </c>
      <c r="G38" s="71">
        <f t="shared" si="7"/>
        <v>0</v>
      </c>
      <c r="H38" s="71">
        <f t="shared" si="7"/>
        <v>0</v>
      </c>
      <c r="I38" s="71">
        <f t="shared" si="7"/>
        <v>0</v>
      </c>
      <c r="J38" s="71">
        <f t="shared" si="7"/>
        <v>0</v>
      </c>
      <c r="K38" s="71">
        <f t="shared" si="7"/>
        <v>0</v>
      </c>
      <c r="L38" s="71">
        <f t="shared" si="7"/>
        <v>0</v>
      </c>
    </row>
    <row r="39" spans="2:12" ht="12.75">
      <c r="B39" s="67"/>
      <c r="C39" s="69" t="s">
        <v>4</v>
      </c>
      <c r="D39" s="71">
        <f t="shared" si="7"/>
        <v>0</v>
      </c>
      <c r="E39" s="71">
        <f t="shared" si="7"/>
        <v>0</v>
      </c>
      <c r="F39" s="71">
        <f t="shared" si="7"/>
        <v>0</v>
      </c>
      <c r="G39" s="71">
        <f t="shared" si="7"/>
        <v>0</v>
      </c>
      <c r="H39" s="71">
        <f t="shared" si="7"/>
        <v>0</v>
      </c>
      <c r="I39" s="71">
        <f t="shared" si="7"/>
        <v>0</v>
      </c>
      <c r="J39" s="71">
        <f t="shared" si="7"/>
        <v>0</v>
      </c>
      <c r="K39" s="71">
        <f t="shared" si="7"/>
        <v>0</v>
      </c>
      <c r="L39" s="71">
        <f t="shared" si="7"/>
        <v>0</v>
      </c>
    </row>
    <row r="40" spans="2:12" ht="12.75">
      <c r="B40" s="67"/>
      <c r="C40" s="69" t="s">
        <v>5</v>
      </c>
      <c r="D40" s="71">
        <f t="shared" si="7"/>
        <v>0</v>
      </c>
      <c r="E40" s="71">
        <f t="shared" si="7"/>
        <v>0</v>
      </c>
      <c r="F40" s="71">
        <f t="shared" si="7"/>
        <v>0</v>
      </c>
      <c r="G40" s="71">
        <f t="shared" si="7"/>
        <v>0</v>
      </c>
      <c r="H40" s="71">
        <f t="shared" si="7"/>
        <v>0</v>
      </c>
      <c r="I40" s="71">
        <f t="shared" si="7"/>
        <v>0</v>
      </c>
      <c r="J40" s="71">
        <f t="shared" si="7"/>
        <v>0</v>
      </c>
      <c r="K40" s="71">
        <f t="shared" si="7"/>
        <v>0</v>
      </c>
      <c r="L40" s="71">
        <f t="shared" si="7"/>
        <v>0</v>
      </c>
    </row>
    <row r="41" spans="2:12" ht="12.75">
      <c r="B41" s="67"/>
      <c r="C41" s="69" t="s">
        <v>6</v>
      </c>
      <c r="D41" s="71">
        <f t="shared" si="7"/>
        <v>0</v>
      </c>
      <c r="E41" s="71">
        <f t="shared" si="7"/>
        <v>0</v>
      </c>
      <c r="F41" s="71">
        <f t="shared" si="7"/>
        <v>0</v>
      </c>
      <c r="G41" s="71">
        <f t="shared" si="7"/>
        <v>0</v>
      </c>
      <c r="H41" s="71">
        <f t="shared" si="7"/>
        <v>0</v>
      </c>
      <c r="I41" s="71">
        <f t="shared" si="7"/>
        <v>0</v>
      </c>
      <c r="J41" s="71">
        <f t="shared" si="7"/>
        <v>0</v>
      </c>
      <c r="K41" s="71">
        <f t="shared" si="7"/>
        <v>0</v>
      </c>
      <c r="L41" s="71">
        <f t="shared" si="7"/>
        <v>0</v>
      </c>
    </row>
    <row r="42" spans="2:12" ht="12.75">
      <c r="B42" s="67"/>
      <c r="C42" s="69" t="s">
        <v>7</v>
      </c>
      <c r="D42" s="71">
        <f t="shared" si="7"/>
        <v>0</v>
      </c>
      <c r="E42" s="71">
        <f t="shared" si="7"/>
        <v>0</v>
      </c>
      <c r="F42" s="71">
        <f t="shared" si="7"/>
        <v>0</v>
      </c>
      <c r="G42" s="71">
        <f t="shared" si="7"/>
        <v>0</v>
      </c>
      <c r="H42" s="71">
        <f t="shared" si="7"/>
        <v>0</v>
      </c>
      <c r="I42" s="71">
        <f t="shared" si="7"/>
        <v>0</v>
      </c>
      <c r="J42" s="71">
        <f t="shared" si="7"/>
        <v>0</v>
      </c>
      <c r="K42" s="71">
        <f t="shared" si="7"/>
        <v>0</v>
      </c>
      <c r="L42" s="71">
        <f t="shared" si="7"/>
        <v>0</v>
      </c>
    </row>
    <row r="43" spans="2:12" ht="12.75">
      <c r="B43" s="67"/>
      <c r="C43" s="69" t="s">
        <v>8</v>
      </c>
      <c r="D43" s="71">
        <f t="shared" si="7"/>
        <v>0</v>
      </c>
      <c r="E43" s="71">
        <f t="shared" si="7"/>
        <v>0</v>
      </c>
      <c r="F43" s="71">
        <f t="shared" si="7"/>
        <v>0</v>
      </c>
      <c r="G43" s="71">
        <f t="shared" si="7"/>
        <v>0</v>
      </c>
      <c r="H43" s="71">
        <f t="shared" si="7"/>
        <v>0</v>
      </c>
      <c r="I43" s="71">
        <f t="shared" si="7"/>
        <v>0</v>
      </c>
      <c r="J43" s="71">
        <f t="shared" si="7"/>
        <v>0</v>
      </c>
      <c r="K43" s="71">
        <f t="shared" si="7"/>
        <v>0</v>
      </c>
      <c r="L43" s="71">
        <f t="shared" si="7"/>
        <v>0</v>
      </c>
    </row>
    <row r="44" spans="2:12" ht="12.75">
      <c r="B44" s="67"/>
      <c r="C44" s="69" t="s">
        <v>9</v>
      </c>
      <c r="D44" s="71">
        <f t="shared" si="7"/>
        <v>0</v>
      </c>
      <c r="E44" s="71">
        <f t="shared" si="7"/>
        <v>0</v>
      </c>
      <c r="F44" s="71">
        <f t="shared" si="7"/>
        <v>0</v>
      </c>
      <c r="G44" s="71">
        <f t="shared" si="7"/>
        <v>0</v>
      </c>
      <c r="H44" s="71">
        <f t="shared" si="7"/>
        <v>0</v>
      </c>
      <c r="I44" s="71">
        <f t="shared" si="7"/>
        <v>0</v>
      </c>
      <c r="J44" s="71">
        <f t="shared" si="7"/>
        <v>0</v>
      </c>
      <c r="K44" s="71">
        <f t="shared" si="7"/>
        <v>0</v>
      </c>
      <c r="L44" s="71">
        <f t="shared" si="7"/>
        <v>0</v>
      </c>
    </row>
    <row r="45" spans="2:12" ht="12.75">
      <c r="B45" s="67"/>
      <c r="C45" s="69" t="s">
        <v>10</v>
      </c>
      <c r="D45" s="71">
        <f t="shared" si="7"/>
        <v>0</v>
      </c>
      <c r="E45" s="71">
        <f t="shared" si="7"/>
        <v>0</v>
      </c>
      <c r="F45" s="71">
        <f t="shared" si="7"/>
        <v>0</v>
      </c>
      <c r="G45" s="71">
        <f t="shared" si="7"/>
        <v>0</v>
      </c>
      <c r="H45" s="71">
        <f t="shared" si="7"/>
        <v>0</v>
      </c>
      <c r="I45" s="71">
        <f t="shared" si="7"/>
        <v>0</v>
      </c>
      <c r="J45" s="71">
        <f t="shared" si="7"/>
        <v>0</v>
      </c>
      <c r="K45" s="71">
        <f t="shared" si="7"/>
        <v>0</v>
      </c>
      <c r="L45" s="71">
        <f t="shared" si="7"/>
        <v>0</v>
      </c>
    </row>
    <row r="46" spans="2:12" ht="12.75">
      <c r="B46" s="67"/>
      <c r="C46" s="69" t="s">
        <v>11</v>
      </c>
      <c r="D46" s="71">
        <f t="shared" si="7"/>
        <v>0</v>
      </c>
      <c r="E46" s="71">
        <f t="shared" si="7"/>
        <v>0</v>
      </c>
      <c r="F46" s="71">
        <f t="shared" si="7"/>
        <v>0</v>
      </c>
      <c r="G46" s="71">
        <f t="shared" si="7"/>
        <v>0</v>
      </c>
      <c r="H46" s="71">
        <f t="shared" si="7"/>
        <v>0</v>
      </c>
      <c r="I46" s="71">
        <f t="shared" si="7"/>
        <v>0</v>
      </c>
      <c r="J46" s="71">
        <f t="shared" si="7"/>
        <v>0</v>
      </c>
      <c r="K46" s="71">
        <f t="shared" si="7"/>
        <v>0</v>
      </c>
      <c r="L46" s="71">
        <f t="shared" si="7"/>
        <v>0</v>
      </c>
    </row>
    <row r="47" spans="2:12" ht="12.75">
      <c r="B47" s="72"/>
      <c r="C47" s="73" t="s">
        <v>2</v>
      </c>
      <c r="D47" s="71">
        <f t="shared" si="7"/>
        <v>0</v>
      </c>
      <c r="E47" s="71">
        <f t="shared" si="7"/>
        <v>0</v>
      </c>
      <c r="F47" s="71">
        <f t="shared" si="7"/>
        <v>0</v>
      </c>
      <c r="G47" s="71">
        <f t="shared" si="7"/>
        <v>0</v>
      </c>
      <c r="H47" s="71">
        <f t="shared" si="7"/>
        <v>0</v>
      </c>
      <c r="I47" s="71">
        <f t="shared" si="7"/>
        <v>0</v>
      </c>
      <c r="J47" s="71">
        <f t="shared" si="7"/>
        <v>0</v>
      </c>
      <c r="K47" s="71">
        <f t="shared" si="7"/>
        <v>0</v>
      </c>
      <c r="L47" s="71">
        <v>0</v>
      </c>
    </row>
  </sheetData>
  <sheetProtection password="D9B3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L31"/>
  <sheetViews>
    <sheetView showRowColHeaders="0" workbookViewId="0" topLeftCell="A1">
      <selection activeCell="A3" sqref="A3"/>
    </sheetView>
  </sheetViews>
  <sheetFormatPr defaultColWidth="9.140625" defaultRowHeight="12.75"/>
  <cols>
    <col min="1" max="1" width="3.140625" style="184" customWidth="1"/>
    <col min="2" max="2" width="5.421875" style="184" customWidth="1"/>
    <col min="3" max="3" width="36.57421875" style="184" customWidth="1"/>
    <col min="4" max="4" width="7.421875" style="184" customWidth="1"/>
    <col min="5" max="5" width="5.28125" style="184" customWidth="1"/>
    <col min="6" max="6" width="2.57421875" style="184" customWidth="1"/>
    <col min="7" max="7" width="2.28125" style="184" customWidth="1"/>
    <col min="8" max="8" width="28.421875" style="184" customWidth="1"/>
    <col min="9" max="9" width="8.7109375" style="184" customWidth="1"/>
    <col min="10" max="10" width="5.140625" style="184" customWidth="1"/>
    <col min="11" max="11" width="3.8515625" style="184" customWidth="1"/>
    <col min="12" max="16384" width="9.140625" style="184" customWidth="1"/>
  </cols>
  <sheetData>
    <row r="1" ht="22.5" customHeight="1">
      <c r="C1" s="185"/>
    </row>
    <row r="2" spans="1:11" ht="12.75" customHeight="1" thickBot="1">
      <c r="A2" s="186"/>
      <c r="B2" s="186"/>
      <c r="C2" s="187"/>
      <c r="D2" s="186"/>
      <c r="E2" s="186"/>
      <c r="F2" s="186"/>
      <c r="G2" s="186"/>
      <c r="H2" s="186"/>
      <c r="I2" s="186"/>
      <c r="J2" s="186"/>
      <c r="K2" s="186"/>
    </row>
    <row r="3" spans="1:11" s="190" customFormat="1" ht="24" customHeight="1">
      <c r="A3" s="188"/>
      <c r="B3" s="188"/>
      <c r="C3" s="245" t="s">
        <v>37</v>
      </c>
      <c r="D3" s="246"/>
      <c r="E3" s="246"/>
      <c r="F3" s="224"/>
      <c r="G3" s="189"/>
      <c r="H3" s="245" t="s">
        <v>43</v>
      </c>
      <c r="I3" s="246"/>
      <c r="J3" s="246"/>
      <c r="K3" s="188"/>
    </row>
    <row r="4" spans="1:12" ht="5.25" customHeight="1">
      <c r="A4" s="191"/>
      <c r="B4" s="192"/>
      <c r="C4" s="192"/>
      <c r="D4" s="192"/>
      <c r="E4" s="192"/>
      <c r="F4" s="192"/>
      <c r="G4" s="193"/>
      <c r="H4" s="192"/>
      <c r="I4" s="192"/>
      <c r="J4" s="192"/>
      <c r="K4" s="192"/>
      <c r="L4" s="191"/>
    </row>
    <row r="5" spans="2:11" s="191" customFormat="1" ht="12.75">
      <c r="B5" s="194" t="s">
        <v>20</v>
      </c>
      <c r="C5" s="195"/>
      <c r="D5" s="195"/>
      <c r="E5" s="195"/>
      <c r="F5" s="195"/>
      <c r="G5" s="196"/>
      <c r="H5" s="195"/>
      <c r="I5" s="195"/>
      <c r="J5" s="195"/>
      <c r="K5" s="195"/>
    </row>
    <row r="6" spans="1:12" ht="12.75">
      <c r="A6" s="191"/>
      <c r="B6" s="195"/>
      <c r="C6" s="195"/>
      <c r="D6" s="195"/>
      <c r="E6" s="195"/>
      <c r="F6" s="195"/>
      <c r="G6" s="196"/>
      <c r="H6" s="195"/>
      <c r="I6" s="195"/>
      <c r="J6" s="195"/>
      <c r="K6" s="195"/>
      <c r="L6" s="191"/>
    </row>
    <row r="7" spans="1:12" ht="12.75">
      <c r="A7" s="191"/>
      <c r="B7" s="195"/>
      <c r="C7" s="195" t="s">
        <v>19</v>
      </c>
      <c r="D7" s="197">
        <f>VLOOKUP(3,leita,7)</f>
        <v>0</v>
      </c>
      <c r="E7" s="195" t="s">
        <v>1</v>
      </c>
      <c r="F7" s="195"/>
      <c r="G7" s="196"/>
      <c r="H7" s="195" t="s">
        <v>38</v>
      </c>
      <c r="I7" s="198">
        <f>VLOOKUP(3,leita,19)</f>
        <v>0</v>
      </c>
      <c r="J7" s="195" t="s">
        <v>1</v>
      </c>
      <c r="K7" s="195"/>
      <c r="L7" s="191"/>
    </row>
    <row r="8" spans="1:12" ht="12.75">
      <c r="A8" s="191"/>
      <c r="B8" s="195"/>
      <c r="C8" s="195"/>
      <c r="D8" s="195"/>
      <c r="E8" s="195"/>
      <c r="F8" s="195"/>
      <c r="G8" s="196"/>
      <c r="H8" s="195"/>
      <c r="I8" s="198"/>
      <c r="J8" s="195"/>
      <c r="K8" s="195"/>
      <c r="L8" s="191"/>
    </row>
    <row r="9" spans="1:12" ht="12.75">
      <c r="A9" s="191"/>
      <c r="B9" s="195"/>
      <c r="C9" s="199" t="s">
        <v>21</v>
      </c>
      <c r="D9" s="200">
        <f>VLOOKUP(3,leita,11)</f>
        <v>0</v>
      </c>
      <c r="E9" s="199" t="s">
        <v>25</v>
      </c>
      <c r="F9" s="195"/>
      <c r="G9" s="196"/>
      <c r="K9" s="195"/>
      <c r="L9" s="191"/>
    </row>
    <row r="10" spans="1:12" ht="12.75">
      <c r="A10" s="191"/>
      <c r="B10" s="195"/>
      <c r="C10" s="195"/>
      <c r="D10" s="195"/>
      <c r="E10" s="195"/>
      <c r="F10" s="195"/>
      <c r="G10" s="196"/>
      <c r="H10" s="195" t="s">
        <v>39</v>
      </c>
      <c r="I10" s="198">
        <f>VLOOKUP(3,leita,21)</f>
        <v>0</v>
      </c>
      <c r="J10" s="195" t="s">
        <v>25</v>
      </c>
      <c r="K10" s="195"/>
      <c r="L10" s="191"/>
    </row>
    <row r="11" spans="1:12" ht="12.75">
      <c r="A11" s="191"/>
      <c r="B11" s="195"/>
      <c r="C11" s="195" t="s">
        <v>22</v>
      </c>
      <c r="D11" s="197">
        <f>VLOOKUP(3,leita,15)</f>
        <v>0</v>
      </c>
      <c r="E11" s="195" t="s">
        <v>1</v>
      </c>
      <c r="F11" s="195"/>
      <c r="G11" s="196"/>
      <c r="H11" s="201" t="s">
        <v>42</v>
      </c>
      <c r="I11" s="202">
        <f>IF(I10=0,0,VLOOKUP(3,leita,28)/12)</f>
        <v>0</v>
      </c>
      <c r="J11" s="203" t="s">
        <v>25</v>
      </c>
      <c r="K11" s="195"/>
      <c r="L11" s="191"/>
    </row>
    <row r="12" spans="1:12" ht="12.75">
      <c r="A12" s="191"/>
      <c r="B12" s="195"/>
      <c r="C12" s="195"/>
      <c r="D12" s="195"/>
      <c r="E12" s="195"/>
      <c r="F12" s="195"/>
      <c r="G12" s="196"/>
      <c r="H12" s="204" t="s">
        <v>40</v>
      </c>
      <c r="I12" s="198">
        <f>I10+I11</f>
        <v>0</v>
      </c>
      <c r="J12" s="195" t="s">
        <v>25</v>
      </c>
      <c r="K12" s="195"/>
      <c r="L12" s="191"/>
    </row>
    <row r="13" spans="1:12" ht="12.75">
      <c r="A13" s="191"/>
      <c r="B13" s="195"/>
      <c r="C13" s="199" t="s">
        <v>23</v>
      </c>
      <c r="D13" s="200">
        <f>VLOOKUP(3,leita,17)</f>
        <v>0</v>
      </c>
      <c r="E13" s="199" t="s">
        <v>25</v>
      </c>
      <c r="F13" s="195"/>
      <c r="G13" s="196"/>
      <c r="H13" s="195"/>
      <c r="I13" s="195"/>
      <c r="J13" s="195"/>
      <c r="K13" s="195"/>
      <c r="L13" s="191"/>
    </row>
    <row r="14" spans="1:12" ht="12.75">
      <c r="A14" s="191"/>
      <c r="B14" s="195"/>
      <c r="C14" s="195"/>
      <c r="D14" s="195"/>
      <c r="E14" s="195"/>
      <c r="F14" s="195"/>
      <c r="G14" s="196"/>
      <c r="H14" s="195"/>
      <c r="I14" s="195"/>
      <c r="J14" s="195"/>
      <c r="K14" s="195"/>
      <c r="L14" s="191"/>
    </row>
    <row r="15" spans="1:12" ht="12.75">
      <c r="A15" s="192"/>
      <c r="B15" s="203"/>
      <c r="C15" s="203"/>
      <c r="D15" s="203"/>
      <c r="E15" s="203"/>
      <c r="F15" s="203"/>
      <c r="G15" s="205"/>
      <c r="H15" s="203"/>
      <c r="I15" s="203"/>
      <c r="J15" s="203"/>
      <c r="K15" s="203"/>
      <c r="L15" s="191"/>
    </row>
    <row r="16" spans="1:12" ht="12.75">
      <c r="A16" s="191"/>
      <c r="B16" s="194" t="s">
        <v>27</v>
      </c>
      <c r="C16" s="195"/>
      <c r="D16" s="195"/>
      <c r="E16" s="195"/>
      <c r="F16" s="195"/>
      <c r="G16" s="196"/>
      <c r="H16" s="195"/>
      <c r="I16" s="195"/>
      <c r="J16" s="195"/>
      <c r="K16" s="195"/>
      <c r="L16" s="191"/>
    </row>
    <row r="17" spans="1:12" ht="12.75">
      <c r="A17" s="191"/>
      <c r="B17" s="195"/>
      <c r="C17" s="195"/>
      <c r="D17" s="195"/>
      <c r="E17" s="195"/>
      <c r="F17" s="195"/>
      <c r="G17" s="196"/>
      <c r="H17" s="195"/>
      <c r="I17" s="195"/>
      <c r="J17" s="195"/>
      <c r="K17" s="195"/>
      <c r="L17" s="191"/>
    </row>
    <row r="18" spans="1:12" ht="14.25">
      <c r="A18" s="191"/>
      <c r="B18" s="195"/>
      <c r="C18" s="195" t="s">
        <v>19</v>
      </c>
      <c r="D18" s="197">
        <f>VLOOKUP(3,leita,8)</f>
        <v>0</v>
      </c>
      <c r="E18" s="195" t="s">
        <v>45</v>
      </c>
      <c r="F18" s="195"/>
      <c r="G18" s="196"/>
      <c r="H18" s="195" t="s">
        <v>38</v>
      </c>
      <c r="I18" s="206">
        <f>VLOOKUP(3,leita,20)</f>
        <v>0</v>
      </c>
      <c r="J18" s="195" t="s">
        <v>45</v>
      </c>
      <c r="K18" s="195"/>
      <c r="L18" s="191"/>
    </row>
    <row r="19" spans="1:12" ht="12.75">
      <c r="A19" s="191"/>
      <c r="B19" s="195"/>
      <c r="C19" s="195"/>
      <c r="D19" s="195"/>
      <c r="E19" s="195"/>
      <c r="F19" s="195"/>
      <c r="G19" s="196"/>
      <c r="H19" s="195"/>
      <c r="I19" s="195"/>
      <c r="J19" s="195"/>
      <c r="K19" s="195"/>
      <c r="L19" s="191"/>
    </row>
    <row r="20" spans="1:12" ht="12.75">
      <c r="A20" s="191"/>
      <c r="B20" s="195"/>
      <c r="C20" s="199" t="s">
        <v>21</v>
      </c>
      <c r="D20" s="200">
        <f>VLOOKUP(3,leita,12)</f>
        <v>0</v>
      </c>
      <c r="E20" s="199" t="s">
        <v>25</v>
      </c>
      <c r="F20" s="195"/>
      <c r="G20" s="196"/>
      <c r="K20" s="195"/>
      <c r="L20" s="191"/>
    </row>
    <row r="21" spans="1:12" ht="12.75">
      <c r="A21" s="191"/>
      <c r="B21" s="195"/>
      <c r="C21" s="195"/>
      <c r="D21" s="195"/>
      <c r="E21" s="195"/>
      <c r="F21" s="195"/>
      <c r="G21" s="196"/>
      <c r="H21" s="195" t="s">
        <v>39</v>
      </c>
      <c r="I21" s="198">
        <f>VLOOKUP(3,leita,22)</f>
        <v>0</v>
      </c>
      <c r="J21" s="195" t="s">
        <v>25</v>
      </c>
      <c r="K21" s="195"/>
      <c r="L21" s="191"/>
    </row>
    <row r="22" spans="1:12" ht="14.25">
      <c r="A22" s="191"/>
      <c r="B22" s="195"/>
      <c r="C22" s="195" t="s">
        <v>22</v>
      </c>
      <c r="D22" s="197">
        <f>VLOOKUP(3,leita,16)</f>
        <v>0</v>
      </c>
      <c r="E22" s="195" t="s">
        <v>45</v>
      </c>
      <c r="F22" s="195"/>
      <c r="G22" s="196"/>
      <c r="H22" s="201" t="s">
        <v>42</v>
      </c>
      <c r="I22" s="202">
        <f>IF(I21=0,0,VLOOKUP(3,leita,30)/12)</f>
        <v>0</v>
      </c>
      <c r="J22" s="203" t="s">
        <v>25</v>
      </c>
      <c r="K22" s="195"/>
      <c r="L22" s="191"/>
    </row>
    <row r="23" spans="1:12" ht="12.75">
      <c r="A23" s="191"/>
      <c r="B23" s="195"/>
      <c r="C23" s="195"/>
      <c r="D23" s="195"/>
      <c r="E23" s="195"/>
      <c r="F23" s="195"/>
      <c r="G23" s="196"/>
      <c r="H23" s="204" t="s">
        <v>40</v>
      </c>
      <c r="I23" s="198">
        <f>I21+I22</f>
        <v>0</v>
      </c>
      <c r="J23" s="195" t="s">
        <v>25</v>
      </c>
      <c r="K23" s="195"/>
      <c r="L23" s="191"/>
    </row>
    <row r="24" spans="1:12" ht="12.75">
      <c r="A24" s="191"/>
      <c r="B24" s="195"/>
      <c r="C24" s="199" t="s">
        <v>23</v>
      </c>
      <c r="D24" s="200">
        <f>VLOOKUP(3,leita,18)</f>
        <v>0</v>
      </c>
      <c r="E24" s="199" t="s">
        <v>25</v>
      </c>
      <c r="F24" s="195"/>
      <c r="G24" s="196"/>
      <c r="H24" s="195"/>
      <c r="I24" s="195"/>
      <c r="J24" s="195"/>
      <c r="K24" s="195"/>
      <c r="L24" s="191"/>
    </row>
    <row r="25" spans="1:12" ht="12.75">
      <c r="A25" s="191"/>
      <c r="B25" s="195"/>
      <c r="C25" s="195"/>
      <c r="D25" s="195"/>
      <c r="E25" s="195"/>
      <c r="F25" s="195"/>
      <c r="G25" s="196"/>
      <c r="H25" s="195"/>
      <c r="I25" s="195"/>
      <c r="J25" s="195"/>
      <c r="K25" s="195"/>
      <c r="L25" s="191"/>
    </row>
    <row r="26" spans="1:12" ht="13.5" thickBot="1">
      <c r="A26" s="186"/>
      <c r="B26" s="207"/>
      <c r="C26" s="207"/>
      <c r="D26" s="207"/>
      <c r="E26" s="207"/>
      <c r="F26" s="207"/>
      <c r="G26" s="208"/>
      <c r="H26" s="207"/>
      <c r="I26" s="207"/>
      <c r="J26" s="207"/>
      <c r="K26" s="207"/>
      <c r="L26" s="191"/>
    </row>
    <row r="28" spans="2:10" ht="16.5" customHeight="1">
      <c r="B28" s="209" t="s">
        <v>62</v>
      </c>
      <c r="F28" s="210"/>
      <c r="G28" s="210"/>
      <c r="H28" s="211" t="s">
        <v>46</v>
      </c>
      <c r="I28" s="212">
        <f>I10+I21</f>
        <v>0</v>
      </c>
      <c r="J28" s="210" t="s">
        <v>25</v>
      </c>
    </row>
    <row r="29" spans="1:11" ht="16.5" customHeight="1">
      <c r="A29" s="191"/>
      <c r="B29" s="191"/>
      <c r="C29" s="191"/>
      <c r="D29" s="191"/>
      <c r="E29" s="191"/>
      <c r="F29" s="195"/>
      <c r="G29" s="195"/>
      <c r="H29" s="213" t="s">
        <v>47</v>
      </c>
      <c r="I29" s="198">
        <f>I12+I23</f>
        <v>0</v>
      </c>
      <c r="J29" s="195" t="s">
        <v>25</v>
      </c>
      <c r="K29" s="191"/>
    </row>
    <row r="30" spans="1:11" ht="13.5" thickBot="1">
      <c r="A30" s="191"/>
      <c r="B30" s="191"/>
      <c r="C30" s="191"/>
      <c r="D30" s="191"/>
      <c r="E30" s="191"/>
      <c r="F30" s="214"/>
      <c r="G30" s="214"/>
      <c r="H30" s="214"/>
      <c r="I30" s="214"/>
      <c r="J30" s="214"/>
      <c r="K30" s="186"/>
    </row>
    <row r="31" spans="1:5" ht="12.75">
      <c r="A31" s="191"/>
      <c r="B31" s="191"/>
      <c r="C31" s="191"/>
      <c r="D31" s="191"/>
      <c r="E31" s="191"/>
    </row>
  </sheetData>
  <mergeCells count="2">
    <mergeCell ref="C3:E3"/>
    <mergeCell ref="H3:J3"/>
  </mergeCells>
  <printOptions/>
  <pageMargins left="0.75" right="0.75" top="1" bottom="1" header="0.5" footer="0.5"/>
  <pageSetup orientation="landscape" paperSize="9" r:id="rId2"/>
  <headerFooter alignWithMargins="0">
    <oddFooter>&amp;L&amp;"Times New Roman,Regular"&amp;8Orkuvakinn   Niðurstöður&amp;R&amp;"Times New Roman,Regular"&amp;8Orkuveita Húsavíkur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Orkuveita Húsavíkur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Höskuldur Skúli Hall</dc:creator>
  <cp:keywords/>
  <dc:description/>
  <cp:lastModifiedBy>Höskuldur Skúli Hall</cp:lastModifiedBy>
  <cp:lastPrinted>2002-09-27T12:54:01Z</cp:lastPrinted>
  <dcterms:created xsi:type="dcterms:W3CDTF">2002-09-24T17:34:28Z</dcterms:created>
  <dcterms:modified xsi:type="dcterms:W3CDTF">2002-12-04T11:39:16Z</dcterms:modified>
  <cp:category/>
  <cp:version/>
  <cp:contentType/>
  <cp:contentStatus/>
</cp:coreProperties>
</file>